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5440" windowHeight="12375" activeTab="2"/>
  </bookViews>
  <sheets>
    <sheet name="1. SKUPINA" sheetId="5" r:id="rId1"/>
    <sheet name="2. SKUPINA" sheetId="29" r:id="rId2"/>
    <sheet name="3. SKUPINA" sheetId="32" r:id="rId3"/>
    <sheet name="Nastavitve" sheetId="4" r:id="rId4"/>
  </sheets>
  <definedNames>
    <definedName name="home" localSheetId="1">'2. SKUPINA'!$A$14:$A$34</definedName>
    <definedName name="home" localSheetId="2">'3. SKUPINA'!$A$19:$A$75</definedName>
    <definedName name="home">'1. SKUPINA'!$A$14:$A$34</definedName>
    <definedName name="homescore" localSheetId="1">'2. SKUPINA'!$C$14:$C$34</definedName>
    <definedName name="homescore" localSheetId="2">'3. SKUPINA'!$C$19:$C$75</definedName>
    <definedName name="homescore">'1. SKUPINA'!$C$14:$C$34</definedName>
    <definedName name="visitor" localSheetId="1">'2. SKUPINA'!$B$14:$B$34</definedName>
    <definedName name="visitor" localSheetId="2">'3. SKUPINA'!$B$19:$B$75</definedName>
    <definedName name="visitor">'1. SKUPINA'!$B$14:$B$34</definedName>
    <definedName name="visitorscore" localSheetId="1">'2. SKUPINA'!$E$14:$E$34</definedName>
    <definedName name="visitorscore" localSheetId="2">'3. SKUPINA'!$E$19:$E$75</definedName>
    <definedName name="visitorscore">'1. SKUPINA'!$E$14:$E$34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1" i="32" l="1"/>
  <c r="H56" i="32"/>
  <c r="H71" i="32" l="1"/>
  <c r="H66" i="32"/>
  <c r="H51" i="32"/>
  <c r="H46" i="32"/>
  <c r="H41" i="32"/>
  <c r="H36" i="32"/>
  <c r="H31" i="32"/>
  <c r="H26" i="32"/>
  <c r="H21" i="32"/>
  <c r="S3" i="32"/>
  <c r="S4" i="32"/>
  <c r="S5" i="32"/>
  <c r="S6" i="32"/>
  <c r="S7" i="32"/>
  <c r="S8" i="32"/>
  <c r="S9" i="32"/>
  <c r="S10" i="32"/>
  <c r="S11" i="32"/>
  <c r="S12" i="32"/>
  <c r="S13" i="32"/>
  <c r="A19" i="32"/>
  <c r="B19" i="32"/>
  <c r="A20" i="32"/>
  <c r="B20" i="32"/>
  <c r="A21" i="32"/>
  <c r="B21" i="32"/>
  <c r="A22" i="32"/>
  <c r="B22" i="32"/>
  <c r="A23" i="32"/>
  <c r="B23" i="32"/>
  <c r="A24" i="32"/>
  <c r="B24" i="32"/>
  <c r="A25" i="32"/>
  <c r="B25" i="32"/>
  <c r="A26" i="32"/>
  <c r="B26" i="32"/>
  <c r="A27" i="32"/>
  <c r="B27" i="32"/>
  <c r="A28" i="32"/>
  <c r="B28" i="32"/>
  <c r="A29" i="32"/>
  <c r="B29" i="32"/>
  <c r="A30" i="32"/>
  <c r="B30" i="32"/>
  <c r="A31" i="32"/>
  <c r="B31" i="32"/>
  <c r="A32" i="32"/>
  <c r="B32" i="32"/>
  <c r="A33" i="32"/>
  <c r="B33" i="32"/>
  <c r="A34" i="32"/>
  <c r="B34" i="32"/>
  <c r="A35" i="32"/>
  <c r="B35" i="32"/>
  <c r="A36" i="32"/>
  <c r="B36" i="32"/>
  <c r="A37" i="32"/>
  <c r="B37" i="32"/>
  <c r="A38" i="32"/>
  <c r="B38" i="32"/>
  <c r="A39" i="32"/>
  <c r="B39" i="32"/>
  <c r="A40" i="32"/>
  <c r="B40" i="32"/>
  <c r="A41" i="32"/>
  <c r="B41" i="32"/>
  <c r="A42" i="32"/>
  <c r="B42" i="32"/>
  <c r="A43" i="32"/>
  <c r="B43" i="32"/>
  <c r="A44" i="32"/>
  <c r="B44" i="32"/>
  <c r="A45" i="32"/>
  <c r="B45" i="32"/>
  <c r="A46" i="32"/>
  <c r="B46" i="32"/>
  <c r="A47" i="32"/>
  <c r="B47" i="32"/>
  <c r="A48" i="32"/>
  <c r="B48" i="32"/>
  <c r="A49" i="32"/>
  <c r="B49" i="32"/>
  <c r="A50" i="32"/>
  <c r="B50" i="32"/>
  <c r="A51" i="32"/>
  <c r="B51" i="32"/>
  <c r="A52" i="32"/>
  <c r="B52" i="32"/>
  <c r="A53" i="32"/>
  <c r="B53" i="32"/>
  <c r="A54" i="32"/>
  <c r="B54" i="32"/>
  <c r="A55" i="32"/>
  <c r="B55" i="32"/>
  <c r="A56" i="32"/>
  <c r="B56" i="32"/>
  <c r="A57" i="32"/>
  <c r="B57" i="32"/>
  <c r="A58" i="32"/>
  <c r="B58" i="32"/>
  <c r="A59" i="32"/>
  <c r="B59" i="32"/>
  <c r="A60" i="32"/>
  <c r="B60" i="32"/>
  <c r="A61" i="32"/>
  <c r="B61" i="32"/>
  <c r="A62" i="32"/>
  <c r="B62" i="32"/>
  <c r="A63" i="32"/>
  <c r="B63" i="32"/>
  <c r="A64" i="32"/>
  <c r="B64" i="32"/>
  <c r="A65" i="32"/>
  <c r="B65" i="32"/>
  <c r="A66" i="32"/>
  <c r="B66" i="32"/>
  <c r="A67" i="32"/>
  <c r="B67" i="32"/>
  <c r="A68" i="32"/>
  <c r="B68" i="32"/>
  <c r="A69" i="32"/>
  <c r="B69" i="32"/>
  <c r="A70" i="32"/>
  <c r="B70" i="32"/>
  <c r="A71" i="32"/>
  <c r="B71" i="32"/>
  <c r="A72" i="32"/>
  <c r="B72" i="32"/>
  <c r="A73" i="32"/>
  <c r="B73" i="32"/>
  <c r="V9" i="32" l="1" a="1"/>
  <c r="V9" i="32" s="1"/>
  <c r="U10" i="32" a="1"/>
  <c r="U10" i="32" s="1"/>
  <c r="V11" i="32" a="1"/>
  <c r="V11" i="32" s="1"/>
  <c r="X11" i="32"/>
  <c r="U12" i="32" a="1"/>
  <c r="U12" i="32" s="1"/>
  <c r="W12" i="32" a="1"/>
  <c r="W12" i="32" s="1"/>
  <c r="X13" i="32"/>
  <c r="T9" i="32" a="1"/>
  <c r="T9" i="32" s="1"/>
  <c r="X9" i="32"/>
  <c r="W10" i="32" a="1"/>
  <c r="W10" i="32" s="1"/>
  <c r="T11" i="32" a="1"/>
  <c r="T11" i="32" s="1"/>
  <c r="W11" i="32" a="1"/>
  <c r="W11" i="32" s="1"/>
  <c r="T12" i="32" a="1"/>
  <c r="T12" i="32" s="1"/>
  <c r="V12" i="32" a="1"/>
  <c r="V12" i="32" s="1"/>
  <c r="X12" i="32"/>
  <c r="U13" i="32" a="1"/>
  <c r="U13" i="32" s="1"/>
  <c r="W13" i="32" a="1"/>
  <c r="W13" i="32" s="1"/>
  <c r="T13" i="32" a="1"/>
  <c r="T13" i="32" s="1"/>
  <c r="V13" i="32" a="1"/>
  <c r="V13" i="32" s="1"/>
  <c r="AA12" i="32" l="1"/>
  <c r="AA13" i="32"/>
  <c r="U3" i="32" a="1"/>
  <c r="U3" i="32" s="1"/>
  <c r="U8" i="32" a="1"/>
  <c r="U8" i="32" s="1"/>
  <c r="V7" i="32" a="1"/>
  <c r="V7" i="32" s="1"/>
  <c r="W6" i="32" a="1"/>
  <c r="W6" i="32" s="1"/>
  <c r="X5" i="32"/>
  <c r="T5" i="32" a="1"/>
  <c r="T5" i="32" s="1"/>
  <c r="U4" i="32" a="1"/>
  <c r="U4" i="32" s="1"/>
  <c r="Y3" i="32"/>
  <c r="Y5" i="32"/>
  <c r="Y7" i="32"/>
  <c r="Y9" i="32"/>
  <c r="Z9" i="32" s="1"/>
  <c r="T3" i="32" a="1"/>
  <c r="T3" i="32" s="1"/>
  <c r="U11" i="32" a="1"/>
  <c r="U11" i="32" s="1"/>
  <c r="AA11" i="32" s="1"/>
  <c r="W9" i="32" a="1"/>
  <c r="W9" i="32" s="1"/>
  <c r="X8" i="32"/>
  <c r="T8" i="32" a="1"/>
  <c r="T8" i="32" s="1"/>
  <c r="U7" i="32" a="1"/>
  <c r="U7" i="32" s="1"/>
  <c r="V6" i="32" a="1"/>
  <c r="V6" i="32" s="1"/>
  <c r="W5" i="32" a="1"/>
  <c r="W5" i="32" s="1"/>
  <c r="V3" i="32" a="1"/>
  <c r="V3" i="32" s="1"/>
  <c r="W8" i="32" a="1"/>
  <c r="W8" i="32" s="1"/>
  <c r="X7" i="32"/>
  <c r="T7" i="32" a="1"/>
  <c r="T7" i="32" s="1"/>
  <c r="U6" i="32" a="1"/>
  <c r="U6" i="32" s="1"/>
  <c r="AA6" i="32" s="1"/>
  <c r="V5" i="32" a="1"/>
  <c r="V5" i="32" s="1"/>
  <c r="W4" i="32" a="1"/>
  <c r="W4" i="32" s="1"/>
  <c r="W3" i="32" a="1"/>
  <c r="W3" i="32" s="1"/>
  <c r="Y4" i="32"/>
  <c r="Y6" i="32"/>
  <c r="Y8" i="32"/>
  <c r="Y10" i="32"/>
  <c r="Y13" i="32"/>
  <c r="Z13" i="32" s="1"/>
  <c r="Y11" i="32"/>
  <c r="Z11" i="32" s="1"/>
  <c r="AB11" i="32" s="1"/>
  <c r="X10" i="32"/>
  <c r="T10" i="32" a="1"/>
  <c r="T10" i="32" s="1"/>
  <c r="U9" i="32" a="1"/>
  <c r="U9" i="32" s="1"/>
  <c r="AA9" i="32" s="1"/>
  <c r="V8" i="32" a="1"/>
  <c r="V8" i="32" s="1"/>
  <c r="W7" i="32" a="1"/>
  <c r="W7" i="32" s="1"/>
  <c r="X6" i="32"/>
  <c r="T6" i="32" a="1"/>
  <c r="T6" i="32" s="1"/>
  <c r="U5" i="32" a="1"/>
  <c r="U5" i="32" s="1"/>
  <c r="AA5" i="32" s="1"/>
  <c r="V4" i="32" a="1"/>
  <c r="V4" i="32" s="1"/>
  <c r="X3" i="32"/>
  <c r="Y12" i="32"/>
  <c r="Z12" i="32" s="1"/>
  <c r="V10" i="32" a="1"/>
  <c r="V10" i="32" s="1"/>
  <c r="AA10" i="32" s="1"/>
  <c r="X4" i="32"/>
  <c r="T4" i="32" a="1"/>
  <c r="T4" i="32" s="1"/>
  <c r="AB12" i="32" l="1"/>
  <c r="AA7" i="32"/>
  <c r="AA4" i="32"/>
  <c r="AB13" i="32"/>
  <c r="AA8" i="32"/>
  <c r="AA3" i="32"/>
  <c r="AB9" i="32"/>
  <c r="Z6" i="32"/>
  <c r="AB6" i="32" s="1"/>
  <c r="Z8" i="32"/>
  <c r="Z5" i="32"/>
  <c r="AB5" i="32" s="1"/>
  <c r="Z3" i="32"/>
  <c r="Z4" i="32"/>
  <c r="Z10" i="32"/>
  <c r="AB10" i="32" s="1"/>
  <c r="Z7" i="32"/>
  <c r="AB7" i="32" s="1"/>
  <c r="AB8" i="32"/>
  <c r="AB4" i="32" l="1"/>
  <c r="AB3" i="32"/>
  <c r="H5" i="32" l="1" a="1"/>
  <c r="H5" i="32" s="1"/>
  <c r="I5" i="32" s="1"/>
  <c r="H14" i="32" a="1"/>
  <c r="H14" i="32" s="1"/>
  <c r="L14" i="32" s="1"/>
  <c r="H10" i="32" a="1"/>
  <c r="H10" i="32" s="1"/>
  <c r="N10" i="32" s="1"/>
  <c r="H12" i="32" a="1"/>
  <c r="H12" i="32" s="1"/>
  <c r="I12" i="32" s="1"/>
  <c r="H8" i="32" a="1"/>
  <c r="H8" i="32" s="1"/>
  <c r="M8" i="32" s="1"/>
  <c r="H6" i="32" a="1"/>
  <c r="H6" i="32" s="1"/>
  <c r="K6" i="32" s="1"/>
  <c r="H15" i="32" a="1"/>
  <c r="H15" i="32" s="1"/>
  <c r="H13" i="32" a="1"/>
  <c r="H13" i="32" s="1"/>
  <c r="J13" i="32" s="1"/>
  <c r="H11" i="32" a="1"/>
  <c r="H11" i="32" s="1"/>
  <c r="O11" i="32" s="1"/>
  <c r="H9" i="32" a="1"/>
  <c r="H9" i="32" s="1"/>
  <c r="I9" i="32" s="1"/>
  <c r="H7" i="32" a="1"/>
  <c r="H7" i="32" s="1"/>
  <c r="J10" i="32" l="1"/>
  <c r="I14" i="32"/>
  <c r="J5" i="32"/>
  <c r="K5" i="32"/>
  <c r="L5" i="32"/>
  <c r="I6" i="32"/>
  <c r="J12" i="32"/>
  <c r="M14" i="32"/>
  <c r="O5" i="32"/>
  <c r="M5" i="32"/>
  <c r="N5" i="32"/>
  <c r="J9" i="32"/>
  <c r="I13" i="32"/>
  <c r="O14" i="32"/>
  <c r="N14" i="32"/>
  <c r="K14" i="32"/>
  <c r="J14" i="32"/>
  <c r="I7" i="32"/>
  <c r="I11" i="32"/>
  <c r="I15" i="32"/>
  <c r="I8" i="32"/>
  <c r="I10" i="32"/>
  <c r="O7" i="32"/>
  <c r="M15" i="32"/>
  <c r="N8" i="32"/>
  <c r="O10" i="32"/>
  <c r="N7" i="32"/>
  <c r="N11" i="32"/>
  <c r="N15" i="32"/>
  <c r="O8" i="32"/>
  <c r="M10" i="32"/>
  <c r="K10" i="32"/>
  <c r="L10" i="32"/>
  <c r="K9" i="32"/>
  <c r="L9" i="32"/>
  <c r="K13" i="32"/>
  <c r="L13" i="32"/>
  <c r="J6" i="32"/>
  <c r="L6" i="32"/>
  <c r="K12" i="32"/>
  <c r="L12" i="32"/>
  <c r="O9" i="32"/>
  <c r="M9" i="32"/>
  <c r="N9" i="32"/>
  <c r="O13" i="32"/>
  <c r="M13" i="32"/>
  <c r="N13" i="32"/>
  <c r="M6" i="32"/>
  <c r="O6" i="32"/>
  <c r="N6" i="32"/>
  <c r="O12" i="32"/>
  <c r="M12" i="32"/>
  <c r="N12" i="32"/>
  <c r="M7" i="32"/>
  <c r="M11" i="32"/>
  <c r="O15" i="32"/>
  <c r="J8" i="32"/>
  <c r="K8" i="32"/>
  <c r="L8" i="32"/>
  <c r="K7" i="32"/>
  <c r="J7" i="32"/>
  <c r="L7" i="32"/>
  <c r="K11" i="32"/>
  <c r="J11" i="32"/>
  <c r="L11" i="32"/>
  <c r="J15" i="32"/>
  <c r="K15" i="32"/>
  <c r="L15" i="32"/>
  <c r="B34" i="29" l="1"/>
  <c r="A34" i="29"/>
  <c r="H33" i="29"/>
  <c r="B33" i="29"/>
  <c r="A33" i="29"/>
  <c r="B32" i="29"/>
  <c r="A32" i="29"/>
  <c r="B31" i="29"/>
  <c r="A31" i="29"/>
  <c r="H30" i="29"/>
  <c r="B30" i="29"/>
  <c r="A30" i="29"/>
  <c r="B29" i="29"/>
  <c r="A29" i="29"/>
  <c r="B28" i="29"/>
  <c r="A28" i="29"/>
  <c r="H27" i="29"/>
  <c r="B27" i="29"/>
  <c r="A27" i="29"/>
  <c r="B26" i="29"/>
  <c r="A26" i="29"/>
  <c r="B25" i="29"/>
  <c r="A25" i="29"/>
  <c r="H24" i="29"/>
  <c r="B24" i="29"/>
  <c r="A24" i="29"/>
  <c r="B23" i="29"/>
  <c r="A23" i="29"/>
  <c r="B22" i="29"/>
  <c r="A22" i="29"/>
  <c r="H21" i="29"/>
  <c r="B21" i="29"/>
  <c r="A21" i="29"/>
  <c r="B20" i="29"/>
  <c r="A20" i="29"/>
  <c r="B19" i="29"/>
  <c r="A19" i="29"/>
  <c r="H18" i="29"/>
  <c r="B18" i="29"/>
  <c r="A18" i="29"/>
  <c r="B17" i="29"/>
  <c r="A17" i="29"/>
  <c r="B16" i="29"/>
  <c r="A16" i="29"/>
  <c r="H15" i="29"/>
  <c r="B15" i="29"/>
  <c r="A15" i="29"/>
  <c r="B14" i="29"/>
  <c r="A14" i="29"/>
  <c r="T9" i="29" a="1"/>
  <c r="T9" i="29" s="1"/>
  <c r="S9" i="29"/>
  <c r="S8" i="29"/>
  <c r="S7" i="29"/>
  <c r="S6" i="29"/>
  <c r="X6" i="29" s="1"/>
  <c r="S5" i="29"/>
  <c r="U4" i="29" a="1"/>
  <c r="S4" i="29"/>
  <c r="T3" i="29" a="1"/>
  <c r="S3" i="29"/>
  <c r="H33" i="5"/>
  <c r="H30" i="5"/>
  <c r="H27" i="5"/>
  <c r="H24" i="5"/>
  <c r="H21" i="5"/>
  <c r="H18" i="5"/>
  <c r="H15" i="5"/>
  <c r="W8" i="29" l="1" a="1"/>
  <c r="W8" i="29" s="1"/>
  <c r="V6" i="29" a="1"/>
  <c r="U8" i="29" a="1"/>
  <c r="U8" i="29" s="1"/>
  <c r="X3" i="29"/>
  <c r="Y4" i="29"/>
  <c r="X5" i="29"/>
  <c r="X7" i="29"/>
  <c r="X9" i="29"/>
  <c r="T3" i="29"/>
  <c r="U4" i="29"/>
  <c r="V6" i="29"/>
  <c r="U3" i="29" a="1"/>
  <c r="U3" i="29" s="1"/>
  <c r="V4" i="29" a="1"/>
  <c r="V4" i="29" s="1"/>
  <c r="W6" i="29" a="1"/>
  <c r="W6" i="29" s="1"/>
  <c r="X8" i="29"/>
  <c r="T7" i="29" a="1"/>
  <c r="T7" i="29" s="1"/>
  <c r="Y8" i="29"/>
  <c r="U9" i="29" a="1"/>
  <c r="U9" i="29" s="1"/>
  <c r="V3" i="29" a="1"/>
  <c r="V3" i="29" s="1"/>
  <c r="W4" i="29" a="1"/>
  <c r="W4" i="29" s="1"/>
  <c r="T5" i="29" a="1"/>
  <c r="T5" i="29" s="1"/>
  <c r="Y6" i="29"/>
  <c r="Z6" i="29" s="1"/>
  <c r="U7" i="29" a="1"/>
  <c r="U7" i="29" s="1"/>
  <c r="V9" i="29" a="1"/>
  <c r="V9" i="29" s="1"/>
  <c r="W3" i="29" a="1"/>
  <c r="W3" i="29" s="1"/>
  <c r="X4" i="29"/>
  <c r="U5" i="29" a="1"/>
  <c r="U5" i="29" s="1"/>
  <c r="W9" i="29" a="1"/>
  <c r="W9" i="29" s="1"/>
  <c r="V7" i="29" a="1"/>
  <c r="V7" i="29" s="1"/>
  <c r="Y3" i="29"/>
  <c r="Z3" i="29" s="1"/>
  <c r="V5" i="29" a="1"/>
  <c r="V5" i="29" s="1"/>
  <c r="W7" i="29" a="1"/>
  <c r="W7" i="29" s="1"/>
  <c r="T8" i="29" a="1"/>
  <c r="T8" i="29" s="1"/>
  <c r="Y9" i="29"/>
  <c r="Z9" i="29" s="1"/>
  <c r="W5" i="29" a="1"/>
  <c r="W5" i="29" s="1"/>
  <c r="T6" i="29" a="1"/>
  <c r="T6" i="29" s="1"/>
  <c r="Y7" i="29"/>
  <c r="Z7" i="29" s="1"/>
  <c r="T4" i="29" a="1"/>
  <c r="T4" i="29" s="1"/>
  <c r="Y5" i="29"/>
  <c r="V8" i="29" a="1"/>
  <c r="V8" i="29" s="1"/>
  <c r="U6" i="29" a="1"/>
  <c r="U6" i="29" s="1"/>
  <c r="A14" i="5"/>
  <c r="AA6" i="29" l="1"/>
  <c r="AB6" i="29" s="1"/>
  <c r="Z5" i="29"/>
  <c r="AA8" i="29"/>
  <c r="AA4" i="29"/>
  <c r="Z8" i="29"/>
  <c r="AA3" i="29"/>
  <c r="AB3" i="29" s="1"/>
  <c r="AA5" i="29"/>
  <c r="Z4" i="29"/>
  <c r="AA7" i="29"/>
  <c r="AB7" i="29" s="1"/>
  <c r="AA9" i="29"/>
  <c r="AB9" i="29" s="1"/>
  <c r="AB5" i="29" l="1"/>
  <c r="AB8" i="29"/>
  <c r="AB4" i="29"/>
  <c r="H8" i="29" l="1" a="1"/>
  <c r="H8" i="29" s="1"/>
  <c r="H7" i="29" a="1"/>
  <c r="H7" i="29" s="1"/>
  <c r="H11" i="29" a="1"/>
  <c r="H11" i="29" s="1"/>
  <c r="H10" i="29" a="1"/>
  <c r="H10" i="29" s="1"/>
  <c r="O10" i="29" s="1"/>
  <c r="H6" i="29" a="1"/>
  <c r="H6" i="29" s="1"/>
  <c r="H9" i="29" a="1"/>
  <c r="H9" i="29" s="1"/>
  <c r="N9" i="29" s="1"/>
  <c r="H5" i="29" a="1"/>
  <c r="H5" i="29" s="1"/>
  <c r="O6" i="29"/>
  <c r="N6" i="29"/>
  <c r="M6" i="29"/>
  <c r="L6" i="29"/>
  <c r="K6" i="29"/>
  <c r="J6" i="29"/>
  <c r="I6" i="29"/>
  <c r="O11" i="29"/>
  <c r="N11" i="29"/>
  <c r="M11" i="29"/>
  <c r="L11" i="29"/>
  <c r="K11" i="29"/>
  <c r="J11" i="29"/>
  <c r="I11" i="29"/>
  <c r="O9" i="29"/>
  <c r="K9" i="29"/>
  <c r="N7" i="29"/>
  <c r="M7" i="29"/>
  <c r="L7" i="29"/>
  <c r="K7" i="29"/>
  <c r="J7" i="29"/>
  <c r="I7" i="29"/>
  <c r="O7" i="29"/>
  <c r="L5" i="29"/>
  <c r="K5" i="29"/>
  <c r="J5" i="29"/>
  <c r="I5" i="29"/>
  <c r="O5" i="29"/>
  <c r="N5" i="29"/>
  <c r="M5" i="29"/>
  <c r="I10" i="29"/>
  <c r="N10" i="29"/>
  <c r="L10" i="29"/>
  <c r="K10" i="29"/>
  <c r="O8" i="29"/>
  <c r="N8" i="29"/>
  <c r="M8" i="29"/>
  <c r="L8" i="29"/>
  <c r="K8" i="29"/>
  <c r="J8" i="29"/>
  <c r="I8" i="29"/>
  <c r="J10" i="29" l="1"/>
  <c r="M10" i="29"/>
  <c r="I9" i="29"/>
  <c r="M9" i="29"/>
  <c r="J9" i="29"/>
  <c r="L9" i="29"/>
  <c r="S9" i="5"/>
  <c r="A32" i="5"/>
  <c r="A30" i="5"/>
  <c r="B27" i="5"/>
  <c r="A25" i="5"/>
  <c r="B20" i="5"/>
  <c r="B19" i="5"/>
  <c r="A29" i="5"/>
  <c r="B28" i="5"/>
  <c r="A24" i="5"/>
  <c r="B21" i="5"/>
  <c r="A19" i="5"/>
  <c r="B14" i="5"/>
  <c r="B32" i="5"/>
  <c r="A28" i="5"/>
  <c r="A23" i="5"/>
  <c r="B22" i="5"/>
  <c r="A18" i="5"/>
  <c r="B15" i="5"/>
  <c r="B33" i="5"/>
  <c r="B29" i="5"/>
  <c r="A27" i="5"/>
  <c r="A22" i="5"/>
  <c r="A17" i="5"/>
  <c r="B16" i="5"/>
  <c r="A33" i="5"/>
  <c r="A31" i="5"/>
  <c r="B26" i="5"/>
  <c r="B25" i="5"/>
  <c r="B18" i="5"/>
  <c r="A34" i="5"/>
  <c r="B31" i="5"/>
  <c r="B24" i="5"/>
  <c r="A20" i="5"/>
  <c r="B17" i="5"/>
  <c r="A15" i="5"/>
  <c r="B34" i="5"/>
  <c r="B30" i="5"/>
  <c r="A26" i="5"/>
  <c r="B23" i="5"/>
  <c r="A21" i="5"/>
  <c r="A16" i="5"/>
  <c r="S8" i="5"/>
  <c r="S7" i="5"/>
  <c r="S6" i="5"/>
  <c r="S5" i="5"/>
  <c r="S4" i="5"/>
  <c r="S3" i="5"/>
  <c r="U3" i="5" l="1" a="1"/>
  <c r="U3" i="5" s="1"/>
  <c r="W5" i="5" a="1"/>
  <c r="W5" i="5" s="1"/>
  <c r="X9" i="5"/>
  <c r="Y9" i="5"/>
  <c r="V9" i="5" a="1"/>
  <c r="V9" i="5" s="1"/>
  <c r="Y3" i="5"/>
  <c r="V3" i="5" a="1"/>
  <c r="V3" i="5" s="1"/>
  <c r="Y5" i="5"/>
  <c r="U7" i="5" a="1"/>
  <c r="U7" i="5" s="1"/>
  <c r="U5" i="5" a="1"/>
  <c r="U5" i="5" s="1"/>
  <c r="V8" i="5" a="1"/>
  <c r="V8" i="5" s="1"/>
  <c r="V6" i="5" a="1"/>
  <c r="V6" i="5" s="1"/>
  <c r="V4" i="5" a="1"/>
  <c r="V4" i="5" s="1"/>
  <c r="W7" i="5" a="1"/>
  <c r="W7" i="5" s="1"/>
  <c r="X3" i="5"/>
  <c r="X7" i="5"/>
  <c r="X5" i="5"/>
  <c r="Y8" i="5"/>
  <c r="Y6" i="5"/>
  <c r="Y4" i="5"/>
  <c r="X8" i="5"/>
  <c r="X6" i="5"/>
  <c r="X4" i="5"/>
  <c r="Y7" i="5"/>
  <c r="Z9" i="5" l="1"/>
  <c r="V7" i="5" a="1"/>
  <c r="V7" i="5" s="1"/>
  <c r="AA7" i="5" s="1"/>
  <c r="V5" i="5" a="1"/>
  <c r="V5" i="5" s="1"/>
  <c r="AA5" i="5" s="1"/>
  <c r="W3" i="5" a="1"/>
  <c r="W3" i="5" s="1"/>
  <c r="AA3" i="5" s="1"/>
  <c r="U4" i="5" a="1"/>
  <c r="U4" i="5" s="1"/>
  <c r="W4" i="5" a="1"/>
  <c r="W4" i="5" s="1"/>
  <c r="W6" i="5" a="1"/>
  <c r="W6" i="5" s="1"/>
  <c r="W8" i="5" a="1"/>
  <c r="W8" i="5" s="1"/>
  <c r="T9" i="5" a="1"/>
  <c r="T9" i="5" s="1"/>
  <c r="U6" i="5" a="1"/>
  <c r="U6" i="5" s="1"/>
  <c r="U8" i="5" a="1"/>
  <c r="U8" i="5" s="1"/>
  <c r="T3" i="5" a="1"/>
  <c r="T3" i="5" s="1"/>
  <c r="W9" i="5" a="1"/>
  <c r="W9" i="5" s="1"/>
  <c r="T8" i="5" a="1"/>
  <c r="T8" i="5" s="1"/>
  <c r="U9" i="5" a="1"/>
  <c r="U9" i="5" s="1"/>
  <c r="T7" i="5" a="1"/>
  <c r="T7" i="5" s="1"/>
  <c r="T6" i="5" a="1"/>
  <c r="T6" i="5" s="1"/>
  <c r="T5" i="5" a="1"/>
  <c r="T5" i="5" s="1"/>
  <c r="T4" i="5" a="1"/>
  <c r="T4" i="5" s="1"/>
  <c r="Z5" i="5"/>
  <c r="Z3" i="5"/>
  <c r="Z7" i="5"/>
  <c r="Z6" i="5"/>
  <c r="Z4" i="5"/>
  <c r="Z8" i="5"/>
  <c r="AA6" i="5" l="1"/>
  <c r="AB6" i="5" s="1"/>
  <c r="AA8" i="5"/>
  <c r="AB8" i="5" s="1"/>
  <c r="AA4" i="5"/>
  <c r="AB4" i="5" s="1"/>
  <c r="AA9" i="5"/>
  <c r="AB9" i="5" s="1"/>
  <c r="AB7" i="5"/>
  <c r="AB3" i="5"/>
  <c r="AB5" i="5"/>
  <c r="H8" i="5" l="1" a="1"/>
  <c r="H8" i="5" s="1"/>
  <c r="N8" i="5" s="1"/>
  <c r="H9" i="5" a="1"/>
  <c r="H9" i="5" s="1"/>
  <c r="O9" i="5" s="1"/>
  <c r="H5" i="5" a="1"/>
  <c r="H5" i="5" s="1"/>
  <c r="H11" i="5" a="1"/>
  <c r="H11" i="5" s="1"/>
  <c r="O11" i="5" s="1"/>
  <c r="H7" i="5" a="1"/>
  <c r="H7" i="5" s="1"/>
  <c r="M7" i="5" s="1"/>
  <c r="H10" i="5" a="1"/>
  <c r="H10" i="5" s="1"/>
  <c r="N10" i="5" s="1"/>
  <c r="H6" i="5" a="1"/>
  <c r="H6" i="5" s="1"/>
  <c r="L6" i="5" s="1"/>
  <c r="M8" i="5" l="1"/>
  <c r="L5" i="5"/>
  <c r="O5" i="5"/>
  <c r="K8" i="5"/>
  <c r="O8" i="5"/>
  <c r="L8" i="5"/>
  <c r="J9" i="5"/>
  <c r="I9" i="5"/>
  <c r="I8" i="5"/>
  <c r="J8" i="5"/>
  <c r="N5" i="5"/>
  <c r="K5" i="5"/>
  <c r="L10" i="5"/>
  <c r="M5" i="5"/>
  <c r="I5" i="5"/>
  <c r="J5" i="5"/>
  <c r="N9" i="5"/>
  <c r="K9" i="5"/>
  <c r="L9" i="5"/>
  <c r="M9" i="5"/>
  <c r="M10" i="5"/>
  <c r="M6" i="5"/>
  <c r="I10" i="5"/>
  <c r="O6" i="5"/>
  <c r="I11" i="5"/>
  <c r="N7" i="5"/>
  <c r="K11" i="5"/>
  <c r="K6" i="5"/>
  <c r="O7" i="5"/>
  <c r="L7" i="5"/>
  <c r="N6" i="5"/>
  <c r="J10" i="5"/>
  <c r="J11" i="5"/>
  <c r="J6" i="5"/>
  <c r="N11" i="5"/>
  <c r="J7" i="5"/>
  <c r="I7" i="5"/>
  <c r="O10" i="5"/>
  <c r="K7" i="5"/>
  <c r="K10" i="5"/>
  <c r="M11" i="5"/>
  <c r="I6" i="5"/>
  <c r="L11" i="5"/>
</calcChain>
</file>

<file path=xl/sharedStrings.xml><?xml version="1.0" encoding="utf-8"?>
<sst xmlns="http://schemas.openxmlformats.org/spreadsheetml/2006/main" count="338" uniqueCount="81">
  <si>
    <t>Points</t>
  </si>
  <si>
    <t>points for a win</t>
  </si>
  <si>
    <t>points for a draw</t>
  </si>
  <si>
    <t>points for a loss</t>
  </si>
  <si>
    <t>:</t>
  </si>
  <si>
    <t>GP</t>
  </si>
  <si>
    <t>W</t>
  </si>
  <si>
    <t>D</t>
  </si>
  <si>
    <t>L</t>
  </si>
  <si>
    <t>GF</t>
  </si>
  <si>
    <t>GA</t>
  </si>
  <si>
    <t>GD</t>
  </si>
  <si>
    <t>PTS</t>
  </si>
  <si>
    <t>http://excel-example.com/templates/sport-tournament-template</t>
  </si>
  <si>
    <t>Want more? Visit:</t>
  </si>
  <si>
    <t>rank</t>
  </si>
  <si>
    <t>LESTVICA</t>
  </si>
  <si>
    <t>1. LIGA</t>
  </si>
  <si>
    <t>G+</t>
  </si>
  <si>
    <t>G-</t>
  </si>
  <si>
    <t>+/-</t>
  </si>
  <si>
    <t>Točke</t>
  </si>
  <si>
    <t>1. SKUPINA</t>
  </si>
  <si>
    <t>#</t>
  </si>
  <si>
    <t>Z</t>
  </si>
  <si>
    <t>P</t>
  </si>
  <si>
    <t>Ime</t>
  </si>
  <si>
    <t>1. kolo</t>
  </si>
  <si>
    <t>2. kolo</t>
  </si>
  <si>
    <t>3. kolo</t>
  </si>
  <si>
    <t>4. kolo</t>
  </si>
  <si>
    <t>5. kolo</t>
  </si>
  <si>
    <t>6. kolo</t>
  </si>
  <si>
    <t>7. kolo</t>
  </si>
  <si>
    <t>2. SKUPINA</t>
  </si>
  <si>
    <t>2. LIGA</t>
  </si>
  <si>
    <t>3. LIGA</t>
  </si>
  <si>
    <t>Prost:</t>
  </si>
  <si>
    <t>Bonus točke</t>
  </si>
  <si>
    <t>3. SKUPINA</t>
  </si>
  <si>
    <t>REBEC KLEMEN</t>
  </si>
  <si>
    <t>ZALAR KLAVDIJO</t>
  </si>
  <si>
    <t>ZORMAN BORIS</t>
  </si>
  <si>
    <t>PODLOGAR SEBASTJAN</t>
  </si>
  <si>
    <t>OŽBOLT NIKO</t>
  </si>
  <si>
    <t>PRUDIČ IGOR</t>
  </si>
  <si>
    <t>PREMRL TOMAŽ</t>
  </si>
  <si>
    <t>ŽNIDARIČ MATJAŽ</t>
  </si>
  <si>
    <t>UDOVIČ JANEZ</t>
  </si>
  <si>
    <t>GRINTAL TOMAŽ</t>
  </si>
  <si>
    <t>BREZEC FILIP</t>
  </si>
  <si>
    <t>VIDRIH JANEZ</t>
  </si>
  <si>
    <t>ŠVIGELJ ANŽE</t>
  </si>
  <si>
    <t>GORKIČ ANDREJ</t>
  </si>
  <si>
    <t>Lestvica</t>
  </si>
  <si>
    <t>8. kolo</t>
  </si>
  <si>
    <t>9. kolo</t>
  </si>
  <si>
    <t>10. kolo</t>
  </si>
  <si>
    <t>11. kolo</t>
  </si>
  <si>
    <t>PETAN DOMEN</t>
  </si>
  <si>
    <t>DEDEK MIHA</t>
  </si>
  <si>
    <t>SAJOVIC ALEŠ</t>
  </si>
  <si>
    <t>ŽNIDARIČ MIHA</t>
  </si>
  <si>
    <t>ALBREHT TADEJ</t>
  </si>
  <si>
    <t>ZDOVC PETER</t>
  </si>
  <si>
    <t>JEREB ALEŠ</t>
  </si>
  <si>
    <t>ČUČEK ROBERT</t>
  </si>
  <si>
    <t>ŠPANIČ BOJAN</t>
  </si>
  <si>
    <t>KRAŠEVEC GAŠPER</t>
  </si>
  <si>
    <t>MAHNE MAJA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</si>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</sst>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2" fillId="0" borderId="1" xfId="0" applyFont="1" applyFill="1" applyBorder="1"/>
    <xf numFmtId="0" fontId="0" fillId="0" borderId="0" xfId="0" applyFill="1"/>
    <xf numFmtId="0" fontId="0" fillId="0" borderId="2" xfId="0" applyFill="1" applyBorder="1"/>
    <xf numFmtId="0" fontId="0" fillId="0" borderId="3" xfId="0" applyFill="1" applyBorder="1"/>
    <xf numFmtId="0" fontId="3" fillId="0" borderId="0" xfId="0" applyFont="1" applyFill="1"/>
    <xf numFmtId="0" fontId="0" fillId="0" borderId="0" xfId="0" applyAlignment="1">
      <alignment horizontal="center"/>
    </xf>
    <xf numFmtId="0" fontId="0" fillId="0" borderId="0" xfId="0" applyFont="1" applyFill="1"/>
    <xf numFmtId="0" fontId="2" fillId="0" borderId="3" xfId="0" applyFont="1" applyFill="1" applyBorder="1"/>
    <xf numFmtId="0" fontId="4" fillId="0" borderId="4" xfId="0" applyFont="1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4" fillId="0" borderId="0" xfId="0" applyFont="1" applyFill="1" applyBorder="1" applyAlignment="1"/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/>
    <xf numFmtId="0" fontId="5" fillId="0" borderId="0" xfId="1" applyAlignment="1" applyProtection="1"/>
    <xf numFmtId="0" fontId="0" fillId="0" borderId="0" xfId="0" applyFill="1" applyBorder="1" applyAlignment="1">
      <alignment horizontal="center"/>
    </xf>
    <xf numFmtId="0" fontId="0" fillId="0" borderId="3" xfId="0" applyFill="1" applyBorder="1" applyProtection="1">
      <protection locked="0"/>
    </xf>
    <xf numFmtId="0" fontId="6" fillId="0" borderId="0" xfId="0" applyFont="1" applyFill="1"/>
    <xf numFmtId="0" fontId="2" fillId="0" borderId="9" xfId="0" applyFont="1" applyBorder="1"/>
    <xf numFmtId="0" fontId="0" fillId="0" borderId="1" xfId="0" quotePrefix="1" applyBorder="1" applyAlignment="1">
      <alignment horizontal="center"/>
    </xf>
    <xf numFmtId="0" fontId="0" fillId="2" borderId="3" xfId="0" applyFill="1" applyBorder="1" applyAlignment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Border="1"/>
    <xf numFmtId="0" fontId="0" fillId="2" borderId="11" xfId="0" applyFill="1" applyBorder="1" applyAlignment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/>
    <xf numFmtId="0" fontId="2" fillId="0" borderId="12" xfId="0" applyFont="1" applyBorder="1"/>
    <xf numFmtId="0" fontId="0" fillId="0" borderId="12" xfId="0" applyBorder="1"/>
    <xf numFmtId="0" fontId="0" fillId="2" borderId="13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Font="1" applyFill="1" applyBorder="1"/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1" xfId="0" applyFill="1" applyBorder="1"/>
    <xf numFmtId="0" fontId="0" fillId="0" borderId="1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1" fillId="0" borderId="0" xfId="0" applyFont="1"/>
  </cellXfs>
  <cellStyles count="2">
    <cellStyle name="Hiperpovezava" xfId="1" builtinId="8"/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xcel-example.com/templates/sport-tournament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workbookViewId="0">
      <selection activeCell="AD22" sqref="AD22"/>
    </sheetView>
  </sheetViews>
  <sheetFormatPr defaultRowHeight="15" x14ac:dyDescent="0.25"/>
  <cols>
    <col min="1" max="1" width="23" customWidth="1"/>
    <col min="2" max="2" width="20.85546875" customWidth="1"/>
    <col min="3" max="5" width="3.85546875" customWidth="1"/>
    <col min="6" max="6" width="8.28515625" customWidth="1"/>
    <col min="7" max="7" width="8.28515625" style="6" customWidth="1"/>
    <col min="8" max="8" width="25.7109375" style="6" customWidth="1"/>
    <col min="9" max="9" width="5" style="6" customWidth="1"/>
    <col min="10" max="14" width="5" customWidth="1"/>
    <col min="15" max="15" width="6.140625" customWidth="1"/>
    <col min="16" max="16" width="5" customWidth="1"/>
    <col min="17" max="17" width="11.42578125" customWidth="1"/>
    <col min="18" max="18" width="8" customWidth="1"/>
    <col min="19" max="19" width="6.140625" hidden="1" customWidth="1"/>
    <col min="20" max="20" width="3.42578125" hidden="1" customWidth="1"/>
    <col min="21" max="21" width="2.85546875" hidden="1" customWidth="1"/>
    <col min="22" max="22" width="2.28515625" hidden="1" customWidth="1"/>
    <col min="23" max="23" width="2" hidden="1" customWidth="1"/>
    <col min="24" max="24" width="3.28515625" hidden="1" customWidth="1"/>
    <col min="25" max="26" width="3.5703125" hidden="1" customWidth="1"/>
    <col min="27" max="27" width="4.140625" hidden="1" customWidth="1"/>
    <col min="28" max="28" width="4.85546875" hidden="1" customWidth="1"/>
  </cols>
  <sheetData>
    <row r="1" spans="1:28" ht="28.5" x14ac:dyDescent="0.45">
      <c r="A1" s="5" t="s">
        <v>22</v>
      </c>
      <c r="B1" s="2"/>
    </row>
    <row r="2" spans="1:28" x14ac:dyDescent="0.25">
      <c r="A2" s="7"/>
      <c r="B2" s="2"/>
      <c r="H2" s="16" t="s">
        <v>16</v>
      </c>
      <c r="T2" s="19" t="s">
        <v>5</v>
      </c>
      <c r="U2" s="20" t="s">
        <v>6</v>
      </c>
      <c r="V2" s="20" t="s">
        <v>7</v>
      </c>
      <c r="W2" s="20" t="s">
        <v>8</v>
      </c>
      <c r="X2" s="21" t="s">
        <v>9</v>
      </c>
      <c r="Y2" s="22" t="s">
        <v>10</v>
      </c>
      <c r="Z2" s="20" t="s">
        <v>11</v>
      </c>
      <c r="AA2" s="21" t="s">
        <v>12</v>
      </c>
      <c r="AB2" s="25" t="s">
        <v>15</v>
      </c>
    </row>
    <row r="3" spans="1:28" x14ac:dyDescent="0.25">
      <c r="A3" s="8" t="s">
        <v>26</v>
      </c>
      <c r="B3" s="27" t="s">
        <v>38</v>
      </c>
      <c r="S3" s="9" t="str">
        <f t="shared" ref="S3:S9" si="0">A4</f>
        <v>PREMRL TOMAŽ</v>
      </c>
      <c r="T3" s="10">
        <f t="array" ref="T3">SUM(($A$14:$A$34=S3)*(ISNUMBER($C$14:$C$34)),($B$14:$B$34=S3)*(ISNUMBER($E$14:$E$34)))</f>
        <v>5</v>
      </c>
      <c r="U3" s="6">
        <f t="array" ref="U3">SUM((home=S3)*(homescore&gt;visitorscore),(visitor=S3)*(visitorscore&gt;homescore))</f>
        <v>0</v>
      </c>
      <c r="V3" s="6">
        <f t="array" ref="V3">SUM((home=S3)*(homescore=visitorscore)*ISNUMBER(visitorscore),(visitor=S3)*(visitorscore=homescore)*ISNUMBER(homescore))</f>
        <v>0</v>
      </c>
      <c r="W3" s="6">
        <f t="array" ref="W3">SUM((home=S3)*(homescore&lt;visitorscore),(visitor=S3)*(visitorscore&lt;homescore))</f>
        <v>5</v>
      </c>
      <c r="X3" s="11">
        <f t="shared" ref="X3:X9" si="1">SUMIF(home,S3,homescore)+SUMIF(visitor,S3,visitorscore)</f>
        <v>22</v>
      </c>
      <c r="Y3" s="12">
        <f t="shared" ref="Y3:Y9" si="2">SUMIF(home,S3,visitorscore)+SUMIF(visitor,S3,homescore)</f>
        <v>45</v>
      </c>
      <c r="Z3" s="13">
        <f>X3-Y3</f>
        <v>-23</v>
      </c>
      <c r="AA3" s="11">
        <f>U3*Nastavitve!$B$2+V3*Nastavitve!$B$3+W3*Nastavitve!$B$4+VLOOKUP(S3,$A$4:$B$10,2,0)</f>
        <v>6</v>
      </c>
      <c r="AB3">
        <f>X3+Z3*10000+AA3*1000000000</f>
        <v>5999770022</v>
      </c>
    </row>
    <row r="4" spans="1:28" x14ac:dyDescent="0.25">
      <c r="A4" s="4" t="s">
        <v>46</v>
      </c>
      <c r="B4" s="2">
        <v>6</v>
      </c>
      <c r="C4" s="2"/>
      <c r="G4" s="64"/>
      <c r="H4" s="28" t="s">
        <v>17</v>
      </c>
      <c r="I4" s="43" t="s">
        <v>23</v>
      </c>
      <c r="J4" s="44" t="s">
        <v>24</v>
      </c>
      <c r="K4" s="44" t="s">
        <v>25</v>
      </c>
      <c r="L4" s="45" t="s">
        <v>18</v>
      </c>
      <c r="M4" s="46" t="s">
        <v>19</v>
      </c>
      <c r="N4" s="47" t="s">
        <v>20</v>
      </c>
      <c r="O4" s="45" t="s">
        <v>21</v>
      </c>
      <c r="S4" s="14" t="str">
        <f t="shared" si="0"/>
        <v>PRUDIČ IGOR</v>
      </c>
      <c r="T4" s="10">
        <f t="array" ref="T4">SUM(($A$14:$A$34=S4)*(ISNUMBER($C$14:$C$34)),($B$14:$B$34=S4)*(ISNUMBER($E$14:$E$34)))</f>
        <v>5</v>
      </c>
      <c r="U4" s="6">
        <f t="array" ref="U4">SUM((home=S4)*(homescore&gt;visitorscore),(visitor=S4)*(visitorscore&gt;homescore))</f>
        <v>0</v>
      </c>
      <c r="V4" s="6">
        <f t="array" ref="V4">SUM((home=S4)*(homescore=visitorscore)*ISNUMBER(visitorscore),(visitor=S4)*(visitorscore=homescore)*ISNUMBER(homescore))</f>
        <v>0</v>
      </c>
      <c r="W4" s="6">
        <f t="array" ref="W4">SUM((home=S4)*(homescore&lt;visitorscore),(visitor=S4)*(visitorscore&lt;homescore))</f>
        <v>5</v>
      </c>
      <c r="X4" s="11">
        <f t="shared" si="1"/>
        <v>24</v>
      </c>
      <c r="Y4" s="12">
        <f t="shared" si="2"/>
        <v>45</v>
      </c>
      <c r="Z4" s="13">
        <f t="shared" ref="Z4:Z9" si="3">X4-Y4</f>
        <v>-21</v>
      </c>
      <c r="AA4" s="11">
        <f>U4*Nastavitve!$B$2+V4*Nastavitve!$B$3+W4*Nastavitve!$B$4+VLOOKUP(S4,$A$4:$B$10,2,0)</f>
        <v>6</v>
      </c>
      <c r="AB4">
        <f t="shared" ref="AB4:AB9" si="4">X4+Z4*10000+AA4*1000000000</f>
        <v>5999790024</v>
      </c>
    </row>
    <row r="5" spans="1:28" x14ac:dyDescent="0.25">
      <c r="A5" s="4" t="s">
        <v>45</v>
      </c>
      <c r="B5" s="2">
        <v>6</v>
      </c>
      <c r="C5" s="2"/>
      <c r="G5" s="63" t="s">
        <v>70</v>
      </c>
      <c r="H5" s="23" t="str">
        <f t="array" ref="H5">INDEX($S$3:$S$9,MATCH(LARGE($AB$3:$AB$9-ROW($AB$3:$AB$9)/COUNT($AB$3:$AB$9),ROW(H5)-ROW(H$5)+1),$AB$3:$AB$9-ROW($AB$3:$AB$9)/COUNT($AB$3:$AB$9),0))</f>
        <v>REBEC KLEMEN</v>
      </c>
      <c r="I5" s="12">
        <f t="shared" ref="I5:I11" si="5">VLOOKUP($H5,$S$3:$AA$9,2,0)</f>
        <v>6</v>
      </c>
      <c r="J5" s="6">
        <f t="shared" ref="J5:J11" si="6">VLOOKUP($H5,$S$3:$AA$9,3,0)</f>
        <v>6</v>
      </c>
      <c r="K5" s="6">
        <f t="shared" ref="K5:K11" si="7">VLOOKUP($H5,$S$3:$AA$9,5,0)</f>
        <v>0</v>
      </c>
      <c r="L5" s="11">
        <f t="shared" ref="L5:L11" si="8">VLOOKUP($H5,$S$3:$AA$9,6,0)</f>
        <v>54</v>
      </c>
      <c r="M5" s="12">
        <f t="shared" ref="M5:M11" si="9">VLOOKUP($H5,$S$3:$AA$9,7,0)</f>
        <v>22</v>
      </c>
      <c r="N5" s="6">
        <f t="shared" ref="N5:N11" si="10">VLOOKUP($H5,$S$3:$AA$9,8,0)</f>
        <v>32</v>
      </c>
      <c r="O5" s="11">
        <f t="shared" ref="O5:O11" si="11">VLOOKUP($H5,$S$3:$AA$9,9,0)</f>
        <v>24</v>
      </c>
      <c r="P5" s="66">
        <v>12</v>
      </c>
      <c r="S5" s="14" t="str">
        <f t="shared" si="0"/>
        <v>OŽBOLT NIKO</v>
      </c>
      <c r="T5" s="10">
        <f t="array" ref="T5">SUM(($A$14:$A$34=S5)*(ISNUMBER($C$14:$C$34)),($B$14:$B$34=S5)*(ISNUMBER($E$14:$E$34)))</f>
        <v>6</v>
      </c>
      <c r="U5" s="6">
        <f t="array" ref="U5">SUM((home=S5)*(homescore&gt;visitorscore),(visitor=S5)*(visitorscore&gt;homescore))</f>
        <v>3</v>
      </c>
      <c r="V5" s="6">
        <f t="array" ref="V5">SUM((home=S5)*(homescore=visitorscore)*ISNUMBER(visitorscore),(visitor=S5)*(visitorscore=homescore)*ISNUMBER(homescore))</f>
        <v>0</v>
      </c>
      <c r="W5" s="6">
        <f t="array" ref="W5">SUM((home=S5)*(homescore&lt;visitorscore),(visitor=S5)*(visitorscore&lt;homescore))</f>
        <v>3</v>
      </c>
      <c r="X5" s="11">
        <f t="shared" si="1"/>
        <v>40</v>
      </c>
      <c r="Y5" s="12">
        <f t="shared" si="2"/>
        <v>40</v>
      </c>
      <c r="Z5" s="13">
        <f t="shared" si="3"/>
        <v>0</v>
      </c>
      <c r="AA5" s="11">
        <f>U5*Nastavitve!$B$2+V5*Nastavitve!$B$3+W5*Nastavitve!$B$4+VLOOKUP(S5,$A$4:$B$10,2,0)</f>
        <v>12</v>
      </c>
      <c r="AB5">
        <f t="shared" si="4"/>
        <v>12000000040</v>
      </c>
    </row>
    <row r="6" spans="1:28" x14ac:dyDescent="0.25">
      <c r="A6" s="4" t="s">
        <v>44</v>
      </c>
      <c r="B6" s="2">
        <v>6</v>
      </c>
      <c r="C6" s="2"/>
      <c r="G6" s="63" t="s">
        <v>71</v>
      </c>
      <c r="H6" s="23" t="str">
        <f t="array" ref="H6">INDEX($S$3:$S$9,MATCH(LARGE($AB$3:$AB$9-ROW($AB$3:$AB$9)/COUNT($AB$3:$AB$9),ROW(H6)-ROW(H$5)+1),$AB$3:$AB$9-ROW($AB$3:$AB$9)/COUNT($AB$3:$AB$9),0))</f>
        <v>ZALAR KLAVDIJO</v>
      </c>
      <c r="I6" s="12">
        <f t="shared" si="5"/>
        <v>6</v>
      </c>
      <c r="J6" s="6">
        <f t="shared" si="6"/>
        <v>5</v>
      </c>
      <c r="K6" s="6">
        <f t="shared" si="7"/>
        <v>1</v>
      </c>
      <c r="L6" s="11">
        <f t="shared" si="8"/>
        <v>47</v>
      </c>
      <c r="M6" s="12">
        <f t="shared" si="9"/>
        <v>25</v>
      </c>
      <c r="N6" s="6">
        <f t="shared" si="10"/>
        <v>22</v>
      </c>
      <c r="O6" s="11">
        <f t="shared" si="11"/>
        <v>20</v>
      </c>
      <c r="P6" s="66">
        <v>10</v>
      </c>
      <c r="S6" s="14" t="str">
        <f t="shared" si="0"/>
        <v>PODLOGAR SEBASTJAN</v>
      </c>
      <c r="T6" s="10">
        <f t="array" ref="T6">SUM(($A$14:$A$34=S6)*(ISNUMBER($C$14:$C$34)),($B$14:$B$34=S6)*(ISNUMBER($E$14:$E$34)))</f>
        <v>6</v>
      </c>
      <c r="U6" s="6">
        <f t="array" ref="U6">SUM((home=S6)*(homescore&gt;visitorscore),(visitor=S6)*(visitorscore&gt;homescore))</f>
        <v>3</v>
      </c>
      <c r="V6" s="6">
        <f t="array" ref="V6">SUM((home=S6)*(homescore=visitorscore)*ISNUMBER(visitorscore),(visitor=S6)*(visitorscore=homescore)*ISNUMBER(homescore))</f>
        <v>0</v>
      </c>
      <c r="W6" s="6">
        <f t="array" ref="W6">SUM((home=S6)*(homescore&lt;visitorscore),(visitor=S6)*(visitorscore&lt;homescore))</f>
        <v>3</v>
      </c>
      <c r="X6" s="11">
        <f t="shared" si="1"/>
        <v>38</v>
      </c>
      <c r="Y6" s="12">
        <f t="shared" si="2"/>
        <v>43</v>
      </c>
      <c r="Z6" s="13">
        <f t="shared" si="3"/>
        <v>-5</v>
      </c>
      <c r="AA6" s="11">
        <f>U6*Nastavitve!$B$2+V6*Nastavitve!$B$3+W6*Nastavitve!$B$4+VLOOKUP(S6,$A$4:$B$10,2,0)</f>
        <v>12</v>
      </c>
      <c r="AB6">
        <f t="shared" si="4"/>
        <v>11999950038</v>
      </c>
    </row>
    <row r="7" spans="1:28" x14ac:dyDescent="0.25">
      <c r="A7" s="4" t="s">
        <v>43</v>
      </c>
      <c r="B7" s="2">
        <v>6</v>
      </c>
      <c r="C7" s="2"/>
      <c r="G7" s="63" t="s">
        <v>72</v>
      </c>
      <c r="H7" s="23" t="str">
        <f t="array" ref="H7">INDEX($S$3:$S$9,MATCH(LARGE($AB$3:$AB$9-ROW($AB$3:$AB$9)/COUNT($AB$3:$AB$9),ROW(H7)-ROW(H$5)+1),$AB$3:$AB$9-ROW($AB$3:$AB$9)/COUNT($AB$3:$AB$9),0))</f>
        <v>OŽBOLT NIKO</v>
      </c>
      <c r="I7" s="12">
        <f t="shared" si="5"/>
        <v>6</v>
      </c>
      <c r="J7" s="6">
        <f t="shared" si="6"/>
        <v>3</v>
      </c>
      <c r="K7" s="6">
        <f t="shared" si="7"/>
        <v>3</v>
      </c>
      <c r="L7" s="11">
        <f t="shared" si="8"/>
        <v>40</v>
      </c>
      <c r="M7" s="12">
        <f t="shared" si="9"/>
        <v>40</v>
      </c>
      <c r="N7" s="6">
        <f t="shared" si="10"/>
        <v>0</v>
      </c>
      <c r="O7" s="11">
        <f t="shared" si="11"/>
        <v>12</v>
      </c>
      <c r="P7" s="66">
        <v>6</v>
      </c>
      <c r="S7" s="15" t="str">
        <f t="shared" si="0"/>
        <v>ZORMAN BORIS</v>
      </c>
      <c r="T7" s="10">
        <f t="array" ref="T7">SUM(($A$14:$A$34=S7)*(ISNUMBER($C$14:$C$34)),($B$14:$B$34=S7)*(ISNUMBER($E$14:$E$34)))</f>
        <v>6</v>
      </c>
      <c r="U7" s="6">
        <f t="array" ref="U7">SUM((home=S7)*(homescore&gt;visitorscore),(visitor=S7)*(visitorscore&gt;homescore))</f>
        <v>3</v>
      </c>
      <c r="V7" s="6">
        <f t="array" ref="V7">SUM((home=S7)*(homescore=visitorscore)*ISNUMBER(visitorscore),(visitor=S7)*(visitorscore=homescore)*ISNUMBER(homescore))</f>
        <v>0</v>
      </c>
      <c r="W7" s="6">
        <f t="array" ref="W7">SUM((home=S7)*(homescore&lt;visitorscore),(visitor=S7)*(visitorscore&lt;homescore))</f>
        <v>3</v>
      </c>
      <c r="X7" s="11">
        <f t="shared" si="1"/>
        <v>42</v>
      </c>
      <c r="Y7" s="12">
        <f t="shared" si="2"/>
        <v>47</v>
      </c>
      <c r="Z7" s="13">
        <f t="shared" si="3"/>
        <v>-5</v>
      </c>
      <c r="AA7" s="11">
        <f>U7*Nastavitve!$B$2+V7*Nastavitve!$B$3+W7*Nastavitve!$B$4+VLOOKUP(S7,$A$4:$B$10,2,0)</f>
        <v>12</v>
      </c>
      <c r="AB7">
        <f t="shared" si="4"/>
        <v>11999950042</v>
      </c>
    </row>
    <row r="8" spans="1:28" x14ac:dyDescent="0.25">
      <c r="A8" s="4" t="s">
        <v>42</v>
      </c>
      <c r="B8" s="2">
        <v>6</v>
      </c>
      <c r="C8" s="2"/>
      <c r="G8" s="63" t="s">
        <v>73</v>
      </c>
      <c r="H8" s="23" t="str">
        <f t="array" ref="H8">INDEX($S$3:$S$9,MATCH(LARGE($AB$3:$AB$9-ROW($AB$3:$AB$9)/COUNT($AB$3:$AB$9),ROW(H8)-ROW(H$5)+1),$AB$3:$AB$9-ROW($AB$3:$AB$9)/COUNT($AB$3:$AB$9),0))</f>
        <v>ZORMAN BORIS</v>
      </c>
      <c r="I8" s="12">
        <f t="shared" si="5"/>
        <v>6</v>
      </c>
      <c r="J8" s="6">
        <f t="shared" si="6"/>
        <v>3</v>
      </c>
      <c r="K8" s="6">
        <f t="shared" si="7"/>
        <v>3</v>
      </c>
      <c r="L8" s="11">
        <f t="shared" si="8"/>
        <v>42</v>
      </c>
      <c r="M8" s="12">
        <f t="shared" si="9"/>
        <v>47</v>
      </c>
      <c r="N8" s="6">
        <f t="shared" si="10"/>
        <v>-5</v>
      </c>
      <c r="O8" s="11">
        <f t="shared" si="11"/>
        <v>12</v>
      </c>
      <c r="P8" s="66">
        <v>6</v>
      </c>
      <c r="S8" s="15" t="str">
        <f t="shared" si="0"/>
        <v>ZALAR KLAVDIJO</v>
      </c>
      <c r="T8" s="10">
        <f t="array" ref="T8">SUM(($A$14:$A$34=S8)*(ISNUMBER($C$14:$C$34)),($B$14:$B$34=S8)*(ISNUMBER($E$14:$E$34)))</f>
        <v>6</v>
      </c>
      <c r="U8" s="6">
        <f t="array" ref="U8">SUM((home=S8)*(homescore&gt;visitorscore),(visitor=S8)*(visitorscore&gt;homescore))</f>
        <v>5</v>
      </c>
      <c r="V8" s="6">
        <f t="array" ref="V8">SUM((home=S8)*(homescore=visitorscore)*ISNUMBER(visitorscore),(visitor=S8)*(visitorscore=homescore)*ISNUMBER(homescore))</f>
        <v>0</v>
      </c>
      <c r="W8" s="6">
        <f t="array" ref="W8">SUM((home=S8)*(homescore&lt;visitorscore),(visitor=S8)*(visitorscore&lt;homescore))</f>
        <v>1</v>
      </c>
      <c r="X8" s="11">
        <f t="shared" si="1"/>
        <v>47</v>
      </c>
      <c r="Y8" s="12">
        <f t="shared" si="2"/>
        <v>25</v>
      </c>
      <c r="Z8" s="13">
        <f t="shared" si="3"/>
        <v>22</v>
      </c>
      <c r="AA8" s="11">
        <f>U8*Nastavitve!$B$2+V8*Nastavitve!$B$3+W8*Nastavitve!$B$4+VLOOKUP(S8,$A$4:$B$10,2,0)</f>
        <v>20</v>
      </c>
      <c r="AB8">
        <f t="shared" si="4"/>
        <v>20000220047</v>
      </c>
    </row>
    <row r="9" spans="1:28" x14ac:dyDescent="0.25">
      <c r="A9" s="4" t="s">
        <v>41</v>
      </c>
      <c r="B9" s="2">
        <v>10</v>
      </c>
      <c r="C9" s="2"/>
      <c r="G9" s="63" t="s">
        <v>74</v>
      </c>
      <c r="H9" s="23" t="str">
        <f t="array" ref="H9">INDEX($S$3:$S$9,MATCH(LARGE($AB$3:$AB$9-ROW($AB$3:$AB$9)/COUNT($AB$3:$AB$9),ROW(H9)-ROW(H$5)+1),$AB$3:$AB$9-ROW($AB$3:$AB$9)/COUNT($AB$3:$AB$9),0))</f>
        <v>PODLOGAR SEBASTJAN</v>
      </c>
      <c r="I9" s="12">
        <f t="shared" si="5"/>
        <v>6</v>
      </c>
      <c r="J9" s="6">
        <f t="shared" si="6"/>
        <v>3</v>
      </c>
      <c r="K9" s="6">
        <f t="shared" si="7"/>
        <v>3</v>
      </c>
      <c r="L9" s="11">
        <f t="shared" si="8"/>
        <v>38</v>
      </c>
      <c r="M9" s="12">
        <f t="shared" si="9"/>
        <v>43</v>
      </c>
      <c r="N9" s="6">
        <f t="shared" si="10"/>
        <v>-5</v>
      </c>
      <c r="O9" s="11">
        <f t="shared" si="11"/>
        <v>12</v>
      </c>
      <c r="P9" s="66">
        <v>6</v>
      </c>
      <c r="S9" s="15" t="str">
        <f t="shared" si="0"/>
        <v>REBEC KLEMEN</v>
      </c>
      <c r="T9" s="10">
        <f t="array" ref="T9">SUM(($A$14:$A$34=S9)*(ISNUMBER($C$14:$C$34)),($B$14:$B$34=S9)*(ISNUMBER($E$14:$E$34)))</f>
        <v>6</v>
      </c>
      <c r="U9" s="6">
        <f t="array" ref="U9">SUM((home=S9)*(homescore&gt;visitorscore),(visitor=S9)*(visitorscore&gt;homescore))</f>
        <v>6</v>
      </c>
      <c r="V9" s="6">
        <f t="array" ref="V9">SUM((home=S9)*(homescore=visitorscore)*ISNUMBER(visitorscore),(visitor=S9)*(visitorscore=homescore)*ISNUMBER(homescore))</f>
        <v>0</v>
      </c>
      <c r="W9" s="6">
        <f t="array" ref="W9">SUM((home=S9)*(homescore&lt;visitorscore),(visitor=S9)*(visitorscore&lt;homescore))</f>
        <v>0</v>
      </c>
      <c r="X9" s="11">
        <f t="shared" si="1"/>
        <v>54</v>
      </c>
      <c r="Y9" s="12">
        <f t="shared" si="2"/>
        <v>22</v>
      </c>
      <c r="Z9" s="13">
        <f t="shared" si="3"/>
        <v>32</v>
      </c>
      <c r="AA9" s="11">
        <f>U9*Nastavitve!$B$2+V9*Nastavitve!$B$3+W9*Nastavitve!$B$4+VLOOKUP(S9,$A$4:$B$10,2,0)</f>
        <v>24</v>
      </c>
      <c r="AB9">
        <f t="shared" si="4"/>
        <v>24000320054</v>
      </c>
    </row>
    <row r="10" spans="1:28" x14ac:dyDescent="0.25">
      <c r="A10" s="4" t="s">
        <v>40</v>
      </c>
      <c r="B10" s="2">
        <v>12</v>
      </c>
      <c r="C10" s="2"/>
      <c r="G10" s="63" t="s">
        <v>75</v>
      </c>
      <c r="H10" s="23" t="str">
        <f t="array" ref="H10">INDEX($S$3:$S$9,MATCH(LARGE($AB$3:$AB$9-ROW($AB$3:$AB$9)/COUNT($AB$3:$AB$9),ROW(H10)-ROW(H$5)+1),$AB$3:$AB$9-ROW($AB$3:$AB$9)/COUNT($AB$3:$AB$9),0))</f>
        <v>PRUDIČ IGOR</v>
      </c>
      <c r="I10" s="12">
        <f t="shared" si="5"/>
        <v>5</v>
      </c>
      <c r="J10" s="6">
        <f t="shared" si="6"/>
        <v>0</v>
      </c>
      <c r="K10" s="6">
        <f t="shared" si="7"/>
        <v>5</v>
      </c>
      <c r="L10" s="11">
        <f t="shared" si="8"/>
        <v>24</v>
      </c>
      <c r="M10" s="12">
        <f t="shared" si="9"/>
        <v>45</v>
      </c>
      <c r="N10" s="6">
        <f t="shared" si="10"/>
        <v>-21</v>
      </c>
      <c r="O10" s="11">
        <f t="shared" si="11"/>
        <v>6</v>
      </c>
      <c r="P10" s="66">
        <v>6</v>
      </c>
    </row>
    <row r="11" spans="1:28" x14ac:dyDescent="0.25">
      <c r="G11" s="63" t="s">
        <v>76</v>
      </c>
      <c r="H11" s="23" t="str">
        <f t="array" ref="H11">INDEX($S$3:$S$9,MATCH(LARGE($AB$3:$AB$9-ROW($AB$3:$AB$9)/COUNT($AB$3:$AB$9),ROW(H11)-ROW(H$5)+1),$AB$3:$AB$9-ROW($AB$3:$AB$9)/COUNT($AB$3:$AB$9),0))</f>
        <v>PREMRL TOMAŽ</v>
      </c>
      <c r="I11" s="12">
        <f t="shared" si="5"/>
        <v>5</v>
      </c>
      <c r="J11" s="6">
        <f t="shared" si="6"/>
        <v>0</v>
      </c>
      <c r="K11" s="6">
        <f t="shared" si="7"/>
        <v>5</v>
      </c>
      <c r="L11" s="11">
        <f t="shared" si="8"/>
        <v>22</v>
      </c>
      <c r="M11" s="12">
        <f t="shared" si="9"/>
        <v>45</v>
      </c>
      <c r="N11" s="6">
        <f t="shared" si="10"/>
        <v>-23</v>
      </c>
      <c r="O11" s="11">
        <f t="shared" si="11"/>
        <v>6</v>
      </c>
      <c r="P11" s="66">
        <v>6</v>
      </c>
    </row>
    <row r="12" spans="1:28" x14ac:dyDescent="0.25">
      <c r="A12" s="48"/>
      <c r="B12" s="48"/>
      <c r="C12" s="48"/>
      <c r="D12" s="48"/>
      <c r="E12" s="48"/>
      <c r="G12" s="16"/>
    </row>
    <row r="13" spans="1:28" ht="15.75" thickBot="1" x14ac:dyDescent="0.3">
      <c r="A13" s="50"/>
      <c r="B13" s="51"/>
      <c r="C13" s="51"/>
      <c r="D13" s="51"/>
      <c r="E13" s="51"/>
    </row>
    <row r="14" spans="1:28" x14ac:dyDescent="0.25">
      <c r="A14" s="49" t="str">
        <f>A4</f>
        <v>PREMRL TOMAŽ</v>
      </c>
      <c r="B14" s="39" t="str">
        <f>A9</f>
        <v>ZALAR KLAVDIJO</v>
      </c>
      <c r="C14" s="40">
        <v>3</v>
      </c>
      <c r="D14" s="40" t="s">
        <v>4</v>
      </c>
      <c r="E14" s="40">
        <v>9</v>
      </c>
      <c r="F14" s="13" t="s">
        <v>27</v>
      </c>
      <c r="H14" s="33" t="s">
        <v>37</v>
      </c>
    </row>
    <row r="15" spans="1:28" x14ac:dyDescent="0.25">
      <c r="A15" s="30" t="str">
        <f t="shared" ref="A15:A19" si="12">A5</f>
        <v>PRUDIČ IGOR</v>
      </c>
      <c r="B15" s="31" t="str">
        <f>A8</f>
        <v>ZORMAN BORIS</v>
      </c>
      <c r="C15" s="32">
        <v>7</v>
      </c>
      <c r="D15" s="32" t="s">
        <v>4</v>
      </c>
      <c r="E15" s="32">
        <v>9</v>
      </c>
      <c r="F15" s="13" t="s">
        <v>27</v>
      </c>
      <c r="H15" s="19" t="str">
        <f>A10</f>
        <v>REBEC KLEMEN</v>
      </c>
    </row>
    <row r="16" spans="1:28" ht="15.75" thickBot="1" x14ac:dyDescent="0.3">
      <c r="A16" s="36" t="str">
        <f t="shared" si="12"/>
        <v>OŽBOLT NIKO</v>
      </c>
      <c r="B16" s="37" t="str">
        <f>A7</f>
        <v>PODLOGAR SEBASTJAN</v>
      </c>
      <c r="C16" s="38">
        <v>8</v>
      </c>
      <c r="D16" s="38" t="s">
        <v>4</v>
      </c>
      <c r="E16" s="38">
        <v>9</v>
      </c>
      <c r="F16" s="13" t="s">
        <v>27</v>
      </c>
    </row>
    <row r="17" spans="1:29" x14ac:dyDescent="0.25">
      <c r="A17" s="35" t="str">
        <f t="shared" si="12"/>
        <v>PODLOGAR SEBASTJAN</v>
      </c>
      <c r="B17" s="35" t="str">
        <f>A5</f>
        <v>PRUDIČ IGOR</v>
      </c>
      <c r="C17" s="19">
        <v>9</v>
      </c>
      <c r="D17" s="19" t="s">
        <v>4</v>
      </c>
      <c r="E17" s="19">
        <v>2</v>
      </c>
      <c r="F17" s="13" t="s">
        <v>28</v>
      </c>
      <c r="H17" s="33" t="s">
        <v>37</v>
      </c>
    </row>
    <row r="18" spans="1:29" x14ac:dyDescent="0.25">
      <c r="A18" s="17" t="str">
        <f t="shared" si="12"/>
        <v>ZORMAN BORIS</v>
      </c>
      <c r="B18" s="17" t="str">
        <f>A4</f>
        <v>PREMRL TOMAŽ</v>
      </c>
      <c r="C18" s="18">
        <v>9</v>
      </c>
      <c r="D18" s="18" t="s">
        <v>4</v>
      </c>
      <c r="E18" s="18">
        <v>8</v>
      </c>
      <c r="F18" s="13" t="s">
        <v>28</v>
      </c>
      <c r="H18" s="19" t="str">
        <f>A6</f>
        <v>OŽBOLT NIKO</v>
      </c>
    </row>
    <row r="19" spans="1:29" ht="15.75" thickBot="1" x14ac:dyDescent="0.3">
      <c r="A19" s="41" t="str">
        <f t="shared" si="12"/>
        <v>ZALAR KLAVDIJO</v>
      </c>
      <c r="B19" s="41" t="str">
        <f>A10</f>
        <v>REBEC KLEMEN</v>
      </c>
      <c r="C19" s="42">
        <v>2</v>
      </c>
      <c r="D19" s="42" t="s">
        <v>4</v>
      </c>
      <c r="E19" s="42">
        <v>9</v>
      </c>
      <c r="F19" s="13" t="s">
        <v>28</v>
      </c>
    </row>
    <row r="20" spans="1:29" x14ac:dyDescent="0.25">
      <c r="A20" s="39" t="str">
        <f t="shared" ref="A20:A25" si="13">A5</f>
        <v>PRUDIČ IGOR</v>
      </c>
      <c r="B20" s="39" t="str">
        <f>A10</f>
        <v>REBEC KLEMEN</v>
      </c>
      <c r="C20" s="40">
        <v>7</v>
      </c>
      <c r="D20" s="40" t="s">
        <v>4</v>
      </c>
      <c r="E20" s="40">
        <v>9</v>
      </c>
      <c r="F20" s="13" t="s">
        <v>29</v>
      </c>
      <c r="H20" s="33" t="s">
        <v>37</v>
      </c>
    </row>
    <row r="21" spans="1:29" x14ac:dyDescent="0.25">
      <c r="A21" s="31" t="str">
        <f t="shared" si="13"/>
        <v>OŽBOLT NIKO</v>
      </c>
      <c r="B21" s="31" t="str">
        <f>A9</f>
        <v>ZALAR KLAVDIJO</v>
      </c>
      <c r="C21" s="32">
        <v>2</v>
      </c>
      <c r="D21" s="32" t="s">
        <v>4</v>
      </c>
      <c r="E21" s="32">
        <v>9</v>
      </c>
      <c r="F21" s="13" t="s">
        <v>29</v>
      </c>
      <c r="H21" s="19" t="str">
        <f>A4</f>
        <v>PREMRL TOMAŽ</v>
      </c>
      <c r="AB21" s="6"/>
      <c r="AC21" s="6"/>
    </row>
    <row r="22" spans="1:29" ht="15.75" thickBot="1" x14ac:dyDescent="0.3">
      <c r="A22" s="37" t="str">
        <f t="shared" si="13"/>
        <v>PODLOGAR SEBASTJAN</v>
      </c>
      <c r="B22" s="37" t="str">
        <f>A8</f>
        <v>ZORMAN BORIS</v>
      </c>
      <c r="C22" s="38">
        <v>5</v>
      </c>
      <c r="D22" s="38" t="s">
        <v>4</v>
      </c>
      <c r="E22" s="38">
        <v>9</v>
      </c>
      <c r="F22" s="13" t="s">
        <v>29</v>
      </c>
      <c r="AB22" s="6"/>
      <c r="AC22" s="6"/>
    </row>
    <row r="23" spans="1:29" x14ac:dyDescent="0.25">
      <c r="A23" s="35" t="str">
        <f t="shared" si="13"/>
        <v>ZORMAN BORIS</v>
      </c>
      <c r="B23" s="35" t="str">
        <f>A6</f>
        <v>OŽBOLT NIKO</v>
      </c>
      <c r="C23" s="19">
        <v>8</v>
      </c>
      <c r="D23" s="19" t="s">
        <v>4</v>
      </c>
      <c r="E23" s="19">
        <v>9</v>
      </c>
      <c r="F23" s="13" t="s">
        <v>30</v>
      </c>
      <c r="H23" s="33" t="s">
        <v>37</v>
      </c>
      <c r="AB23" s="6"/>
      <c r="AC23" s="6"/>
    </row>
    <row r="24" spans="1:29" x14ac:dyDescent="0.25">
      <c r="A24" s="17" t="str">
        <f t="shared" si="13"/>
        <v>ZALAR KLAVDIJO</v>
      </c>
      <c r="B24" s="17" t="str">
        <f>A5</f>
        <v>PRUDIČ IGOR</v>
      </c>
      <c r="C24" s="18">
        <v>9</v>
      </c>
      <c r="D24" s="18" t="s">
        <v>4</v>
      </c>
      <c r="E24" s="18">
        <v>5</v>
      </c>
      <c r="F24" s="13" t="s">
        <v>30</v>
      </c>
      <c r="H24" s="19" t="str">
        <f>A7</f>
        <v>PODLOGAR SEBASTJAN</v>
      </c>
    </row>
    <row r="25" spans="1:29" ht="15.75" thickBot="1" x14ac:dyDescent="0.3">
      <c r="A25" s="41" t="str">
        <f t="shared" si="13"/>
        <v>REBEC KLEMEN</v>
      </c>
      <c r="B25" s="41" t="str">
        <f>A4</f>
        <v>PREMRL TOMAŽ</v>
      </c>
      <c r="C25" s="42">
        <v>9</v>
      </c>
      <c r="D25" s="42" t="s">
        <v>4</v>
      </c>
      <c r="E25" s="42">
        <v>3</v>
      </c>
      <c r="F25" s="13" t="s">
        <v>30</v>
      </c>
    </row>
    <row r="26" spans="1:29" x14ac:dyDescent="0.25">
      <c r="A26" s="39" t="str">
        <f>A6</f>
        <v>OŽBOLT NIKO</v>
      </c>
      <c r="B26" s="39" t="str">
        <f>A4</f>
        <v>PREMRL TOMAŽ</v>
      </c>
      <c r="C26" s="40">
        <v>9</v>
      </c>
      <c r="D26" s="40" t="s">
        <v>4</v>
      </c>
      <c r="E26" s="40">
        <v>2</v>
      </c>
      <c r="F26" s="13" t="s">
        <v>31</v>
      </c>
      <c r="H26" s="33" t="s">
        <v>37</v>
      </c>
      <c r="AC26" s="65"/>
    </row>
    <row r="27" spans="1:29" x14ac:dyDescent="0.25">
      <c r="A27" s="31" t="str">
        <f>A7</f>
        <v>PODLOGAR SEBASTJAN</v>
      </c>
      <c r="B27" s="31" t="str">
        <f>A10</f>
        <v>REBEC KLEMEN</v>
      </c>
      <c r="C27" s="32">
        <v>4</v>
      </c>
      <c r="D27" s="32" t="s">
        <v>4</v>
      </c>
      <c r="E27" s="32">
        <v>9</v>
      </c>
      <c r="F27" s="13" t="s">
        <v>31</v>
      </c>
      <c r="H27" s="19" t="str">
        <f>A5</f>
        <v>PRUDIČ IGOR</v>
      </c>
    </row>
    <row r="28" spans="1:29" ht="15.75" thickBot="1" x14ac:dyDescent="0.3">
      <c r="A28" s="37" t="str">
        <f>A8</f>
        <v>ZORMAN BORIS</v>
      </c>
      <c r="B28" s="37" t="str">
        <f>A9</f>
        <v>ZALAR KLAVDIJO</v>
      </c>
      <c r="C28" s="38">
        <v>4</v>
      </c>
      <c r="D28" s="38" t="s">
        <v>4</v>
      </c>
      <c r="E28" s="38">
        <v>9</v>
      </c>
      <c r="F28" s="13" t="s">
        <v>31</v>
      </c>
    </row>
    <row r="29" spans="1:29" x14ac:dyDescent="0.25">
      <c r="A29" s="35" t="str">
        <f>A9</f>
        <v>ZALAR KLAVDIJO</v>
      </c>
      <c r="B29" s="35" t="str">
        <f>A7</f>
        <v>PODLOGAR SEBASTJAN</v>
      </c>
      <c r="C29" s="19">
        <v>9</v>
      </c>
      <c r="D29" s="19" t="s">
        <v>4</v>
      </c>
      <c r="E29" s="19">
        <v>2</v>
      </c>
      <c r="F29" s="13" t="s">
        <v>32</v>
      </c>
      <c r="H29" s="33" t="s">
        <v>37</v>
      </c>
    </row>
    <row r="30" spans="1:29" x14ac:dyDescent="0.25">
      <c r="A30" s="17" t="str">
        <f>A10</f>
        <v>REBEC KLEMEN</v>
      </c>
      <c r="B30" s="17" t="str">
        <f>A6</f>
        <v>OŽBOLT NIKO</v>
      </c>
      <c r="C30" s="18">
        <v>9</v>
      </c>
      <c r="D30" s="18" t="s">
        <v>4</v>
      </c>
      <c r="E30" s="18">
        <v>3</v>
      </c>
      <c r="F30" s="13" t="s">
        <v>32</v>
      </c>
      <c r="H30" s="19" t="str">
        <f>A8</f>
        <v>ZORMAN BORIS</v>
      </c>
    </row>
    <row r="31" spans="1:29" ht="15.75" thickBot="1" x14ac:dyDescent="0.3">
      <c r="A31" s="41" t="str">
        <f>A4</f>
        <v>PREMRL TOMAŽ</v>
      </c>
      <c r="B31" s="41" t="str">
        <f>A5</f>
        <v>PRUDIČ IGOR</v>
      </c>
      <c r="C31" s="41"/>
      <c r="D31" s="42" t="s">
        <v>4</v>
      </c>
      <c r="E31" s="41"/>
      <c r="F31" s="13" t="s">
        <v>32</v>
      </c>
    </row>
    <row r="32" spans="1:29" x14ac:dyDescent="0.25">
      <c r="A32" s="39" t="str">
        <f>A10</f>
        <v>REBEC KLEMEN</v>
      </c>
      <c r="B32" s="39" t="str">
        <f>A8</f>
        <v>ZORMAN BORIS</v>
      </c>
      <c r="C32" s="40">
        <v>9</v>
      </c>
      <c r="D32" s="40" t="s">
        <v>4</v>
      </c>
      <c r="E32" s="40">
        <v>3</v>
      </c>
      <c r="F32" s="13" t="s">
        <v>33</v>
      </c>
      <c r="H32" s="33" t="s">
        <v>37</v>
      </c>
    </row>
    <row r="33" spans="1:9" x14ac:dyDescent="0.25">
      <c r="A33" s="31" t="str">
        <f>A4</f>
        <v>PREMRL TOMAŽ</v>
      </c>
      <c r="B33" s="31" t="str">
        <f>A7</f>
        <v>PODLOGAR SEBASTJAN</v>
      </c>
      <c r="C33" s="32">
        <v>6</v>
      </c>
      <c r="D33" s="32" t="s">
        <v>4</v>
      </c>
      <c r="E33" s="32">
        <v>9</v>
      </c>
      <c r="F33" s="13" t="s">
        <v>33</v>
      </c>
      <c r="H33" s="34" t="str">
        <f>A9</f>
        <v>ZALAR KLAVDIJO</v>
      </c>
    </row>
    <row r="34" spans="1:9" ht="15.75" thickBot="1" x14ac:dyDescent="0.3">
      <c r="A34" s="37" t="str">
        <f>A5</f>
        <v>PRUDIČ IGOR</v>
      </c>
      <c r="B34" s="37" t="str">
        <f>A6</f>
        <v>OŽBOLT NIKO</v>
      </c>
      <c r="C34" s="38">
        <v>3</v>
      </c>
      <c r="D34" s="38" t="s">
        <v>4</v>
      </c>
      <c r="E34" s="38">
        <v>9</v>
      </c>
      <c r="F34" s="13" t="s">
        <v>33</v>
      </c>
    </row>
    <row r="35" spans="1:9" x14ac:dyDescent="0.25">
      <c r="B35" s="6"/>
      <c r="C35" s="6"/>
      <c r="D35" s="6"/>
      <c r="G35"/>
      <c r="H35"/>
      <c r="I35"/>
    </row>
    <row r="36" spans="1:9" x14ac:dyDescent="0.25">
      <c r="B36" s="6"/>
      <c r="C36" s="6"/>
      <c r="D36" s="6"/>
      <c r="G36"/>
      <c r="H36"/>
      <c r="I36"/>
    </row>
    <row r="37" spans="1:9" x14ac:dyDescent="0.25">
      <c r="B37" s="6"/>
      <c r="C37" s="6"/>
      <c r="D37" s="6"/>
      <c r="G37"/>
      <c r="H37"/>
      <c r="I37"/>
    </row>
    <row r="38" spans="1:9" x14ac:dyDescent="0.25">
      <c r="B38" s="6"/>
      <c r="C38" s="6"/>
      <c r="D38" s="6"/>
      <c r="G38"/>
      <c r="H38"/>
      <c r="I38"/>
    </row>
    <row r="39" spans="1:9" x14ac:dyDescent="0.25">
      <c r="B39" s="6"/>
      <c r="C39" s="6"/>
      <c r="D39" s="6"/>
      <c r="G39"/>
      <c r="H39"/>
      <c r="I39"/>
    </row>
    <row r="40" spans="1:9" x14ac:dyDescent="0.25">
      <c r="B40" s="6"/>
      <c r="C40" s="6"/>
      <c r="D40" s="6"/>
      <c r="G40"/>
      <c r="H40"/>
      <c r="I40"/>
    </row>
    <row r="41" spans="1:9" x14ac:dyDescent="0.25">
      <c r="B41" s="6"/>
      <c r="C41" s="6"/>
      <c r="D41" s="6"/>
      <c r="G41"/>
      <c r="H41"/>
      <c r="I41"/>
    </row>
    <row r="42" spans="1:9" x14ac:dyDescent="0.25">
      <c r="B42" s="6"/>
      <c r="C42" s="6"/>
      <c r="D42" s="6"/>
      <c r="G42"/>
      <c r="H42"/>
      <c r="I42"/>
    </row>
    <row r="43" spans="1:9" x14ac:dyDescent="0.25">
      <c r="B43" s="6"/>
      <c r="C43" s="6"/>
      <c r="D43" s="6"/>
      <c r="G43"/>
      <c r="H43"/>
      <c r="I43"/>
    </row>
    <row r="44" spans="1:9" x14ac:dyDescent="0.25">
      <c r="B44" s="6"/>
      <c r="C44" s="6"/>
      <c r="D44" s="6"/>
      <c r="G44"/>
      <c r="H44"/>
      <c r="I44"/>
    </row>
    <row r="45" spans="1:9" x14ac:dyDescent="0.25">
      <c r="B45" s="6"/>
      <c r="C45" s="6"/>
      <c r="D45" s="6"/>
      <c r="G45"/>
      <c r="H45"/>
      <c r="I45"/>
    </row>
    <row r="46" spans="1:9" x14ac:dyDescent="0.25">
      <c r="B46" s="6"/>
      <c r="C46" s="6"/>
      <c r="D46" s="6"/>
      <c r="G46"/>
      <c r="H46"/>
      <c r="I46"/>
    </row>
    <row r="47" spans="1:9" x14ac:dyDescent="0.25">
      <c r="B47" s="6"/>
      <c r="C47" s="6"/>
      <c r="D47" s="6"/>
      <c r="G47"/>
      <c r="H47"/>
      <c r="I47"/>
    </row>
    <row r="48" spans="1:9" x14ac:dyDescent="0.25">
      <c r="B48" s="6"/>
      <c r="C48" s="6"/>
      <c r="D48" s="6"/>
      <c r="G48"/>
      <c r="H48"/>
      <c r="I48"/>
    </row>
    <row r="49" spans="2:9" x14ac:dyDescent="0.25">
      <c r="B49" s="6"/>
      <c r="C49" s="6"/>
      <c r="D49" s="6"/>
      <c r="G49"/>
      <c r="H49"/>
      <c r="I49"/>
    </row>
    <row r="50" spans="2:9" x14ac:dyDescent="0.25">
      <c r="B50" s="6"/>
      <c r="C50" s="6"/>
      <c r="D50" s="6"/>
      <c r="G50"/>
      <c r="H50"/>
      <c r="I50"/>
    </row>
    <row r="51" spans="2:9" x14ac:dyDescent="0.25">
      <c r="B51" s="6"/>
      <c r="C51" s="6"/>
      <c r="D51" s="6"/>
      <c r="G51"/>
      <c r="H51"/>
      <c r="I51"/>
    </row>
    <row r="52" spans="2:9" x14ac:dyDescent="0.25">
      <c r="B52" s="6"/>
      <c r="C52" s="6"/>
      <c r="D52" s="6"/>
      <c r="G52"/>
      <c r="H52"/>
      <c r="I52"/>
    </row>
    <row r="53" spans="2:9" x14ac:dyDescent="0.25">
      <c r="B53" s="6"/>
      <c r="C53" s="6"/>
      <c r="D53" s="6"/>
      <c r="G53"/>
      <c r="H53"/>
      <c r="I53"/>
    </row>
    <row r="54" spans="2:9" x14ac:dyDescent="0.25">
      <c r="B54" s="6"/>
      <c r="C54" s="6"/>
      <c r="D54" s="6"/>
      <c r="G54"/>
      <c r="H54"/>
      <c r="I54"/>
    </row>
    <row r="55" spans="2:9" x14ac:dyDescent="0.25">
      <c r="B55" s="6"/>
      <c r="C55" s="6"/>
      <c r="D55" s="6"/>
      <c r="G55"/>
      <c r="H55"/>
      <c r="I55"/>
    </row>
    <row r="56" spans="2:9" x14ac:dyDescent="0.25">
      <c r="B56" s="6"/>
      <c r="C56" s="6"/>
      <c r="D56" s="6"/>
      <c r="G56"/>
      <c r="H56"/>
      <c r="I56"/>
    </row>
    <row r="57" spans="2:9" x14ac:dyDescent="0.25">
      <c r="B57" s="6"/>
      <c r="C57" s="6"/>
      <c r="D57" s="6"/>
      <c r="G57"/>
      <c r="H57"/>
      <c r="I57"/>
    </row>
    <row r="58" spans="2:9" x14ac:dyDescent="0.25">
      <c r="B58" s="6"/>
      <c r="C58" s="6"/>
      <c r="D58" s="6"/>
      <c r="G58"/>
      <c r="H58"/>
      <c r="I58"/>
    </row>
    <row r="59" spans="2:9" x14ac:dyDescent="0.25">
      <c r="B59" s="6"/>
      <c r="C59" s="6"/>
      <c r="D59" s="6"/>
      <c r="G59"/>
      <c r="H59"/>
      <c r="I59"/>
    </row>
    <row r="60" spans="2:9" x14ac:dyDescent="0.25">
      <c r="B60" s="6"/>
      <c r="C60" s="6"/>
      <c r="D60" s="6"/>
      <c r="G60"/>
      <c r="H60"/>
      <c r="I60"/>
    </row>
    <row r="61" spans="2:9" x14ac:dyDescent="0.25">
      <c r="B61" s="6"/>
      <c r="C61" s="6"/>
      <c r="D61" s="6"/>
      <c r="G61"/>
      <c r="H61"/>
      <c r="I61"/>
    </row>
    <row r="62" spans="2:9" x14ac:dyDescent="0.25">
      <c r="B62" s="6"/>
      <c r="C62" s="6"/>
      <c r="D62" s="6"/>
      <c r="G62"/>
      <c r="H62"/>
      <c r="I62"/>
    </row>
    <row r="63" spans="2:9" x14ac:dyDescent="0.25">
      <c r="B63" s="6"/>
      <c r="C63" s="6"/>
      <c r="D63" s="6"/>
      <c r="G63"/>
      <c r="H63"/>
      <c r="I63"/>
    </row>
    <row r="64" spans="2:9" x14ac:dyDescent="0.25">
      <c r="B64" s="6"/>
      <c r="C64" s="6"/>
      <c r="D64" s="6"/>
      <c r="G64"/>
      <c r="H64"/>
      <c r="I64"/>
    </row>
    <row r="65" spans="2:9" x14ac:dyDescent="0.25">
      <c r="B65" s="6"/>
      <c r="C65" s="6"/>
      <c r="D65" s="6"/>
      <c r="G65"/>
      <c r="H65"/>
      <c r="I65"/>
    </row>
    <row r="66" spans="2:9" x14ac:dyDescent="0.25">
      <c r="B66" s="6"/>
      <c r="C66" s="6"/>
      <c r="D66" s="6"/>
      <c r="G66"/>
      <c r="H66"/>
      <c r="I66"/>
    </row>
    <row r="67" spans="2:9" x14ac:dyDescent="0.25">
      <c r="B67" s="6"/>
      <c r="C67" s="6"/>
      <c r="D67" s="6"/>
      <c r="G67"/>
      <c r="H67"/>
      <c r="I67"/>
    </row>
    <row r="68" spans="2:9" x14ac:dyDescent="0.25">
      <c r="B68" s="6"/>
      <c r="C68" s="6"/>
      <c r="D68" s="6"/>
      <c r="G68"/>
      <c r="H68"/>
      <c r="I68"/>
    </row>
    <row r="69" spans="2:9" x14ac:dyDescent="0.25">
      <c r="B69" s="6"/>
      <c r="C69" s="6"/>
      <c r="D69" s="6"/>
      <c r="G69"/>
      <c r="H69"/>
      <c r="I69"/>
    </row>
    <row r="70" spans="2:9" x14ac:dyDescent="0.25">
      <c r="B70" s="6"/>
      <c r="C70" s="6"/>
      <c r="D70" s="6"/>
      <c r="G70"/>
      <c r="H70"/>
      <c r="I70"/>
    </row>
    <row r="71" spans="2:9" x14ac:dyDescent="0.25">
      <c r="B71" s="6"/>
      <c r="C71" s="6"/>
      <c r="D71" s="6"/>
      <c r="G71"/>
      <c r="H71"/>
      <c r="I71"/>
    </row>
    <row r="72" spans="2:9" x14ac:dyDescent="0.25">
      <c r="B72" s="6"/>
      <c r="C72" s="6"/>
      <c r="D72" s="6"/>
      <c r="G72"/>
      <c r="H72"/>
      <c r="I72"/>
    </row>
    <row r="73" spans="2:9" x14ac:dyDescent="0.25">
      <c r="B73" s="6"/>
      <c r="C73" s="6"/>
      <c r="D73" s="6"/>
      <c r="G73"/>
      <c r="H73"/>
      <c r="I73"/>
    </row>
    <row r="74" spans="2:9" x14ac:dyDescent="0.25">
      <c r="B74" s="6"/>
      <c r="C74" s="6"/>
      <c r="D74" s="6"/>
      <c r="G74"/>
      <c r="H74"/>
      <c r="I74"/>
    </row>
    <row r="75" spans="2:9" x14ac:dyDescent="0.25">
      <c r="B75" s="6"/>
      <c r="C75" s="6"/>
      <c r="D75" s="6"/>
      <c r="G75"/>
      <c r="H75"/>
      <c r="I75"/>
    </row>
    <row r="76" spans="2:9" x14ac:dyDescent="0.25">
      <c r="B76" s="6"/>
      <c r="C76" s="6"/>
      <c r="D76" s="6"/>
      <c r="G76"/>
      <c r="H76"/>
      <c r="I76"/>
    </row>
    <row r="77" spans="2:9" x14ac:dyDescent="0.25">
      <c r="B77" s="6"/>
      <c r="C77" s="6"/>
      <c r="D77" s="6"/>
      <c r="G77"/>
      <c r="H77"/>
      <c r="I77"/>
    </row>
    <row r="78" spans="2:9" x14ac:dyDescent="0.25">
      <c r="B78" s="6"/>
      <c r="C78" s="6"/>
      <c r="D78" s="6"/>
      <c r="G78"/>
      <c r="H78"/>
      <c r="I78"/>
    </row>
    <row r="79" spans="2:9" x14ac:dyDescent="0.25">
      <c r="B79" s="6"/>
      <c r="C79" s="6"/>
      <c r="D79" s="6"/>
      <c r="G79"/>
      <c r="H79"/>
      <c r="I79"/>
    </row>
    <row r="80" spans="2:9" x14ac:dyDescent="0.25">
      <c r="B80" s="6"/>
      <c r="C80" s="6"/>
      <c r="D80" s="6"/>
      <c r="G80"/>
      <c r="H80"/>
      <c r="I80"/>
    </row>
    <row r="81" spans="2:9" x14ac:dyDescent="0.25">
      <c r="B81" s="6"/>
      <c r="C81" s="6"/>
      <c r="D81" s="6"/>
      <c r="G81"/>
      <c r="H81"/>
      <c r="I81"/>
    </row>
    <row r="82" spans="2:9" x14ac:dyDescent="0.25">
      <c r="B82" s="6"/>
      <c r="C82" s="6"/>
      <c r="D82" s="6"/>
      <c r="G82"/>
      <c r="H82"/>
      <c r="I82"/>
    </row>
    <row r="83" spans="2:9" x14ac:dyDescent="0.25">
      <c r="B83" s="6"/>
      <c r="C83" s="6"/>
      <c r="D83" s="6"/>
      <c r="G83"/>
      <c r="H83"/>
      <c r="I83"/>
    </row>
    <row r="84" spans="2:9" x14ac:dyDescent="0.25">
      <c r="B84" s="6"/>
      <c r="C84" s="6"/>
      <c r="D84" s="6"/>
      <c r="G84"/>
      <c r="H84"/>
      <c r="I84"/>
    </row>
    <row r="85" spans="2:9" x14ac:dyDescent="0.25">
      <c r="B85" s="6"/>
      <c r="C85" s="6"/>
      <c r="D85" s="6"/>
      <c r="G85"/>
      <c r="H85"/>
      <c r="I85"/>
    </row>
    <row r="86" spans="2:9" x14ac:dyDescent="0.25">
      <c r="B86" s="6"/>
      <c r="C86" s="6"/>
      <c r="D86" s="6"/>
      <c r="G86"/>
      <c r="H86"/>
      <c r="I86"/>
    </row>
    <row r="87" spans="2:9" x14ac:dyDescent="0.25">
      <c r="B87" s="6"/>
      <c r="C87" s="6"/>
      <c r="D87" s="6"/>
      <c r="G87"/>
      <c r="H87"/>
      <c r="I87"/>
    </row>
    <row r="88" spans="2:9" x14ac:dyDescent="0.25">
      <c r="B88" s="6"/>
      <c r="C88" s="6"/>
      <c r="D88" s="6"/>
      <c r="G88"/>
      <c r="H88"/>
      <c r="I88"/>
    </row>
    <row r="89" spans="2:9" x14ac:dyDescent="0.25">
      <c r="B89" s="6"/>
      <c r="C89" s="6"/>
      <c r="D89" s="6"/>
      <c r="G89"/>
      <c r="H89"/>
      <c r="I89"/>
    </row>
    <row r="90" spans="2:9" x14ac:dyDescent="0.25">
      <c r="B90" s="6"/>
      <c r="C90" s="6"/>
      <c r="D90" s="6"/>
      <c r="G90"/>
      <c r="H90"/>
      <c r="I90"/>
    </row>
    <row r="91" spans="2:9" x14ac:dyDescent="0.25">
      <c r="B91" s="6"/>
      <c r="C91" s="6"/>
      <c r="D91" s="6"/>
      <c r="G91"/>
      <c r="H91"/>
      <c r="I91"/>
    </row>
    <row r="92" spans="2:9" x14ac:dyDescent="0.25">
      <c r="B92" s="6"/>
      <c r="C92" s="6"/>
      <c r="D92" s="6"/>
      <c r="G92"/>
      <c r="H92"/>
      <c r="I92"/>
    </row>
    <row r="93" spans="2:9" x14ac:dyDescent="0.25">
      <c r="B93" s="6"/>
      <c r="C93" s="6"/>
      <c r="D93" s="6"/>
      <c r="G93"/>
      <c r="H93"/>
      <c r="I93"/>
    </row>
    <row r="94" spans="2:9" x14ac:dyDescent="0.25">
      <c r="B94" s="6"/>
      <c r="C94" s="6"/>
      <c r="D94" s="6"/>
      <c r="G94"/>
      <c r="H94"/>
      <c r="I94"/>
    </row>
    <row r="95" spans="2:9" x14ac:dyDescent="0.25">
      <c r="B95" s="6"/>
      <c r="C95" s="6"/>
      <c r="D95" s="6"/>
      <c r="G95"/>
      <c r="H95"/>
      <c r="I95"/>
    </row>
    <row r="96" spans="2:9" x14ac:dyDescent="0.25">
      <c r="B96" s="6"/>
      <c r="C96" s="6"/>
      <c r="D96" s="6"/>
      <c r="G96"/>
      <c r="H96"/>
      <c r="I96"/>
    </row>
    <row r="97" spans="2:9" x14ac:dyDescent="0.25">
      <c r="B97" s="6"/>
      <c r="C97" s="6"/>
      <c r="D97" s="6"/>
      <c r="G97"/>
      <c r="H97"/>
      <c r="I97"/>
    </row>
    <row r="98" spans="2:9" x14ac:dyDescent="0.25">
      <c r="B98" s="6"/>
      <c r="C98" s="6"/>
      <c r="D98" s="6"/>
      <c r="G98"/>
      <c r="H98"/>
      <c r="I98"/>
    </row>
    <row r="99" spans="2:9" x14ac:dyDescent="0.25">
      <c r="B99" s="6"/>
      <c r="C99" s="6"/>
      <c r="D99" s="6"/>
      <c r="G99"/>
      <c r="H99"/>
      <c r="I99"/>
    </row>
    <row r="100" spans="2:9" x14ac:dyDescent="0.25">
      <c r="B100" s="6"/>
      <c r="C100" s="6"/>
      <c r="D100" s="6"/>
      <c r="G100"/>
      <c r="H100"/>
      <c r="I100"/>
    </row>
    <row r="101" spans="2:9" x14ac:dyDescent="0.25">
      <c r="B101" s="6"/>
      <c r="C101" s="6"/>
      <c r="D101" s="6"/>
      <c r="G101"/>
      <c r="H101"/>
      <c r="I101"/>
    </row>
    <row r="102" spans="2:9" x14ac:dyDescent="0.25">
      <c r="B102" s="6"/>
      <c r="C102" s="6"/>
      <c r="D102" s="6"/>
      <c r="G102"/>
      <c r="H102"/>
      <c r="I102"/>
    </row>
    <row r="103" spans="2:9" x14ac:dyDescent="0.25">
      <c r="B103" s="6"/>
      <c r="C103" s="6"/>
      <c r="D103" s="6"/>
      <c r="G103"/>
      <c r="H103"/>
      <c r="I103"/>
    </row>
  </sheetData>
  <pageMargins left="0.7" right="0.7" top="0.75" bottom="0.75" header="0.3" footer="0.3"/>
  <pageSetup paperSize="9" orientation="portrait" horizontalDpi="300" verticalDpi="300" r:id="rId1"/>
  <ignoredErrors>
    <ignoredError sqref="B31:B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workbookViewId="0">
      <selection activeCell="AD36" sqref="AD36"/>
    </sheetView>
  </sheetViews>
  <sheetFormatPr defaultRowHeight="15" x14ac:dyDescent="0.25"/>
  <cols>
    <col min="1" max="2" width="18.85546875" customWidth="1"/>
    <col min="3" max="5" width="3.85546875" customWidth="1"/>
    <col min="6" max="6" width="8.28515625" customWidth="1"/>
    <col min="7" max="7" width="8.28515625" style="6" customWidth="1"/>
    <col min="8" max="8" width="25.7109375" style="6" customWidth="1"/>
    <col min="9" max="9" width="5" style="6" customWidth="1"/>
    <col min="10" max="14" width="5" customWidth="1"/>
    <col min="15" max="15" width="6.140625" customWidth="1"/>
    <col min="16" max="16" width="5" customWidth="1"/>
    <col min="17" max="17" width="11.42578125" customWidth="1"/>
    <col min="18" max="18" width="8" customWidth="1"/>
    <col min="19" max="19" width="6.140625" hidden="1" customWidth="1"/>
    <col min="20" max="20" width="3.42578125" hidden="1" customWidth="1"/>
    <col min="21" max="21" width="2.85546875" hidden="1" customWidth="1"/>
    <col min="22" max="22" width="2.28515625" hidden="1" customWidth="1"/>
    <col min="23" max="23" width="2" hidden="1" customWidth="1"/>
    <col min="24" max="24" width="3.28515625" hidden="1" customWidth="1"/>
    <col min="25" max="26" width="3.5703125" hidden="1" customWidth="1"/>
    <col min="27" max="27" width="4.140625" hidden="1" customWidth="1"/>
    <col min="28" max="28" width="4.85546875" hidden="1" customWidth="1"/>
  </cols>
  <sheetData>
    <row r="1" spans="1:28" ht="28.5" x14ac:dyDescent="0.45">
      <c r="A1" s="5" t="s">
        <v>34</v>
      </c>
      <c r="B1" s="2"/>
    </row>
    <row r="2" spans="1:28" x14ac:dyDescent="0.25">
      <c r="A2" s="7"/>
      <c r="B2" s="2"/>
      <c r="H2" s="16" t="s">
        <v>16</v>
      </c>
      <c r="T2" s="19" t="s">
        <v>5</v>
      </c>
      <c r="U2" s="20" t="s">
        <v>6</v>
      </c>
      <c r="V2" s="20" t="s">
        <v>7</v>
      </c>
      <c r="W2" s="20" t="s">
        <v>8</v>
      </c>
      <c r="X2" s="21" t="s">
        <v>9</v>
      </c>
      <c r="Y2" s="22" t="s">
        <v>10</v>
      </c>
      <c r="Z2" s="20" t="s">
        <v>11</v>
      </c>
      <c r="AA2" s="21" t="s">
        <v>12</v>
      </c>
      <c r="AB2" s="25" t="s">
        <v>15</v>
      </c>
    </row>
    <row r="3" spans="1:28" x14ac:dyDescent="0.25">
      <c r="A3" s="8" t="s">
        <v>26</v>
      </c>
      <c r="B3" s="27" t="s">
        <v>38</v>
      </c>
      <c r="S3" s="9" t="str">
        <f t="shared" ref="S3:S9" si="0">A4</f>
        <v>BREZEC FILIP</v>
      </c>
      <c r="T3" s="10">
        <f t="array" ref="T3">SUM(($A$14:$A$34=S3)*(ISNUMBER($C$14:$C$34)),($B$14:$B$34=S3)*(ISNUMBER($E$14:$E$34)))</f>
        <v>6</v>
      </c>
      <c r="U3" s="6">
        <f t="array" ref="U3">SUM((home=S3)*(homescore&gt;visitorscore),(visitor=S3)*(visitorscore&gt;homescore))</f>
        <v>2</v>
      </c>
      <c r="V3" s="6">
        <f t="array" ref="V3">SUM((home=S3)*(homescore=visitorscore)*ISNUMBER(visitorscore),(visitor=S3)*(visitorscore=homescore)*ISNUMBER(homescore))</f>
        <v>0</v>
      </c>
      <c r="W3" s="6">
        <f t="array" ref="W3">SUM((home=S3)*(homescore&lt;visitorscore),(visitor=S3)*(visitorscore&lt;homescore))</f>
        <v>4</v>
      </c>
      <c r="X3" s="11">
        <f t="shared" ref="X3" si="1">SUMIF(home,S3,homescore)+SUMIF(visitor,S3,visitorscore)</f>
        <v>41</v>
      </c>
      <c r="Y3" s="12">
        <f t="shared" ref="Y3" si="2">SUMIF(home,S3,visitorscore)+SUMIF(visitor,S3,homescore)</f>
        <v>50</v>
      </c>
      <c r="Z3" s="13">
        <f>X3-Y3</f>
        <v>-9</v>
      </c>
      <c r="AA3" s="11">
        <f>U3*Nastavitve!$B$2+V3*Nastavitve!$B$3+W3*Nastavitve!$B$4+VLOOKUP(S3,$A$4:$B$10,2,0)</f>
        <v>12</v>
      </c>
      <c r="AB3">
        <f>X3+Z3*10000+AA3*1000000000</f>
        <v>11999910041</v>
      </c>
    </row>
    <row r="4" spans="1:28" x14ac:dyDescent="0.25">
      <c r="A4" s="4" t="s">
        <v>50</v>
      </c>
      <c r="B4" s="2">
        <v>8</v>
      </c>
      <c r="C4" s="2"/>
      <c r="G4" s="63"/>
      <c r="H4" s="28" t="s">
        <v>35</v>
      </c>
      <c r="I4" s="19" t="s">
        <v>23</v>
      </c>
      <c r="J4" s="20" t="s">
        <v>24</v>
      </c>
      <c r="K4" s="20" t="s">
        <v>25</v>
      </c>
      <c r="L4" s="21" t="s">
        <v>18</v>
      </c>
      <c r="M4" s="22" t="s">
        <v>19</v>
      </c>
      <c r="N4" s="29" t="s">
        <v>20</v>
      </c>
      <c r="O4" s="21" t="s">
        <v>21</v>
      </c>
      <c r="S4" s="14" t="str">
        <f t="shared" si="0"/>
        <v>VIDRIH JANEZ</v>
      </c>
      <c r="T4" s="10">
        <f t="array" ref="T4">SUM(($A$14:$A$34=S4)*(ISNUMBER($C$14:$C$34)),($B$14:$B$34=S4)*(ISNUMBER($E$14:$E$34)))</f>
        <v>6</v>
      </c>
      <c r="U4" s="6">
        <f t="array" ref="U4">SUM((home=S4)*(homescore&gt;visitorscore),(visitor=S4)*(visitorscore&gt;homescore))</f>
        <v>0</v>
      </c>
      <c r="V4" s="6">
        <f t="array" ref="V4">SUM((home=S4)*(homescore=visitorscore)*ISNUMBER(visitorscore),(visitor=S4)*(visitorscore=homescore)*ISNUMBER(homescore))</f>
        <v>0</v>
      </c>
      <c r="W4" s="6">
        <f t="array" ref="W4">SUM((home=S4)*(homescore&lt;visitorscore),(visitor=S4)*(visitorscore&lt;homescore))</f>
        <v>6</v>
      </c>
      <c r="X4" s="11">
        <f t="shared" ref="X4" si="3">SUMIF(home,S4,homescore)+SUMIF(visitor,S4,visitorscore)</f>
        <v>27</v>
      </c>
      <c r="Y4" s="12">
        <f t="shared" ref="Y4" si="4">SUMIF(home,S4,visitorscore)+SUMIF(visitor,S4,homescore)</f>
        <v>54</v>
      </c>
      <c r="Z4" s="13">
        <f t="shared" ref="Z4:Z9" si="5">X4-Y4</f>
        <v>-27</v>
      </c>
      <c r="AA4" s="11">
        <f>U4*Nastavitve!$B$2+V4*Nastavitve!$B$3+W4*Nastavitve!$B$4+VLOOKUP(S4,$A$4:$B$10,2,0)</f>
        <v>6</v>
      </c>
      <c r="AB4">
        <f t="shared" ref="AB4:AB9" si="6">X4+Z4*10000+AA4*1000000000</f>
        <v>5999730027</v>
      </c>
    </row>
    <row r="5" spans="1:28" x14ac:dyDescent="0.25">
      <c r="A5" s="4" t="s">
        <v>51</v>
      </c>
      <c r="B5" s="2">
        <v>6</v>
      </c>
      <c r="C5" s="2"/>
      <c r="G5" s="63" t="s">
        <v>70</v>
      </c>
      <c r="H5" s="23" t="str">
        <f t="array" ref="H5">INDEX($S$3:$S$9,MATCH(LARGE($AB$3:$AB$9-ROW($AB$3:$AB$9)/COUNT($AB$3:$AB$9),ROW(H5)-ROW(H$5)+1),$AB$3:$AB$9-ROW($AB$3:$AB$9)/COUNT($AB$3:$AB$9),0))</f>
        <v>UDOVIČ JANEZ</v>
      </c>
      <c r="I5" s="12">
        <f t="shared" ref="I5:I11" si="7">VLOOKUP($H5,$S$3:$AA$9,2,0)</f>
        <v>4</v>
      </c>
      <c r="J5" s="6">
        <f t="shared" ref="J5:J11" si="8">VLOOKUP($H5,$S$3:$AA$9,3,0)</f>
        <v>4</v>
      </c>
      <c r="K5" s="6">
        <f t="shared" ref="K5:K11" si="9">VLOOKUP($H5,$S$3:$AA$9,5,0)</f>
        <v>0</v>
      </c>
      <c r="L5" s="11">
        <f t="shared" ref="L5:L11" si="10">VLOOKUP($H5,$S$3:$AA$9,6,0)</f>
        <v>36</v>
      </c>
      <c r="M5" s="12">
        <f t="shared" ref="M5:M11" si="11">VLOOKUP($H5,$S$3:$AA$9,7,0)</f>
        <v>26</v>
      </c>
      <c r="N5" s="6">
        <f t="shared" ref="N5:N11" si="12">VLOOKUP($H5,$S$3:$AA$9,8,0)</f>
        <v>10</v>
      </c>
      <c r="O5" s="11">
        <f t="shared" ref="O5:O11" si="13">VLOOKUP($H5,$S$3:$AA$9,9,0)</f>
        <v>16</v>
      </c>
      <c r="P5" s="66">
        <v>6</v>
      </c>
      <c r="S5" s="14" t="str">
        <f t="shared" si="0"/>
        <v>ŠVIGELJ ANŽE</v>
      </c>
      <c r="T5" s="10">
        <f t="array" ref="T5">SUM(($A$14:$A$34=S5)*(ISNUMBER($C$14:$C$34)),($B$14:$B$34=S5)*(ISNUMBER($E$14:$E$34)))</f>
        <v>6</v>
      </c>
      <c r="U5" s="6">
        <f t="array" ref="U5">SUM((home=S5)*(homescore&gt;visitorscore),(visitor=S5)*(visitorscore&gt;homescore))</f>
        <v>4</v>
      </c>
      <c r="V5" s="6">
        <f t="array" ref="V5">SUM((home=S5)*(homescore=visitorscore)*ISNUMBER(visitorscore),(visitor=S5)*(visitorscore=homescore)*ISNUMBER(homescore))</f>
        <v>0</v>
      </c>
      <c r="W5" s="6">
        <f t="array" ref="W5">SUM((home=S5)*(homescore&lt;visitorscore),(visitor=S5)*(visitorscore&lt;homescore))</f>
        <v>2</v>
      </c>
      <c r="X5" s="11">
        <f t="shared" ref="X5" si="14">SUMIF(home,S5,homescore)+SUMIF(visitor,S5,visitorscore)</f>
        <v>44</v>
      </c>
      <c r="Y5" s="12">
        <f t="shared" ref="Y5" si="15">SUMIF(home,S5,visitorscore)+SUMIF(visitor,S5,homescore)</f>
        <v>42</v>
      </c>
      <c r="Z5" s="13">
        <f t="shared" si="5"/>
        <v>2</v>
      </c>
      <c r="AA5" s="11">
        <f>U5*Nastavitve!$B$2+V5*Nastavitve!$B$3+W5*Nastavitve!$B$4+VLOOKUP(S5,$A$4:$B$10,2,0)</f>
        <v>14</v>
      </c>
      <c r="AB5">
        <f t="shared" si="6"/>
        <v>14000020044</v>
      </c>
    </row>
    <row r="6" spans="1:28" x14ac:dyDescent="0.25">
      <c r="A6" s="4" t="s">
        <v>52</v>
      </c>
      <c r="B6" s="2">
        <v>6</v>
      </c>
      <c r="C6" s="2"/>
      <c r="G6" s="63" t="s">
        <v>71</v>
      </c>
      <c r="H6" s="23" t="str">
        <f t="array" ref="H6">INDEX($S$3:$S$9,MATCH(LARGE($AB$3:$AB$9-ROW($AB$3:$AB$9)/COUNT($AB$3:$AB$9),ROW(H6)-ROW(H$5)+1),$AB$3:$AB$9-ROW($AB$3:$AB$9)/COUNT($AB$3:$AB$9),0))</f>
        <v>ŽNIDARIČ MATJAŽ</v>
      </c>
      <c r="I6" s="12">
        <f t="shared" si="7"/>
        <v>5</v>
      </c>
      <c r="J6" s="6">
        <f t="shared" si="8"/>
        <v>3</v>
      </c>
      <c r="K6" s="6">
        <f t="shared" si="9"/>
        <v>2</v>
      </c>
      <c r="L6" s="11">
        <f t="shared" si="10"/>
        <v>43</v>
      </c>
      <c r="M6" s="12">
        <f t="shared" si="11"/>
        <v>33</v>
      </c>
      <c r="N6" s="6">
        <f t="shared" si="12"/>
        <v>10</v>
      </c>
      <c r="O6" s="11">
        <f t="shared" si="13"/>
        <v>14</v>
      </c>
      <c r="P6" s="66">
        <v>6</v>
      </c>
      <c r="S6" s="14" t="str">
        <f t="shared" si="0"/>
        <v>GRINTAL TOMAŽ</v>
      </c>
      <c r="T6" s="10">
        <f t="array" ref="T6">SUM(($A$14:$A$34=S6)*(ISNUMBER($C$14:$C$34)),($B$14:$B$34=S6)*(ISNUMBER($E$14:$E$34)))</f>
        <v>6</v>
      </c>
      <c r="U6" s="6">
        <f t="array" ref="U6">SUM((home=S6)*(homescore&gt;visitorscore),(visitor=S6)*(visitorscore&gt;homescore))</f>
        <v>3</v>
      </c>
      <c r="V6" s="6">
        <f t="array" ref="V6">SUM((home=S6)*(homescore=visitorscore)*ISNUMBER(visitorscore),(visitor=S6)*(visitorscore=homescore)*ISNUMBER(homescore))</f>
        <v>0</v>
      </c>
      <c r="W6" s="6">
        <f t="array" ref="W6">SUM((home=S6)*(homescore&lt;visitorscore),(visitor=S6)*(visitorscore&lt;homescore))</f>
        <v>3</v>
      </c>
      <c r="X6" s="11">
        <f t="shared" ref="X6" si="16">SUMIF(home,S6,homescore)+SUMIF(visitor,S6,visitorscore)</f>
        <v>50</v>
      </c>
      <c r="Y6" s="12">
        <f t="shared" ref="Y6" si="17">SUMIF(home,S6,visitorscore)+SUMIF(visitor,S6,homescore)</f>
        <v>42</v>
      </c>
      <c r="Z6" s="13">
        <f t="shared" si="5"/>
        <v>8</v>
      </c>
      <c r="AA6" s="11">
        <f>U6*Nastavitve!$B$2+V6*Nastavitve!$B$3+W6*Nastavitve!$B$4+VLOOKUP(S6,$A$4:$B$10,2,0)</f>
        <v>12</v>
      </c>
      <c r="AB6">
        <f t="shared" si="6"/>
        <v>12000080050</v>
      </c>
    </row>
    <row r="7" spans="1:28" x14ac:dyDescent="0.25">
      <c r="A7" s="4" t="s">
        <v>49</v>
      </c>
      <c r="B7" s="2">
        <v>6</v>
      </c>
      <c r="C7" s="2"/>
      <c r="G7" s="63" t="s">
        <v>72</v>
      </c>
      <c r="H7" s="23" t="str">
        <f t="array" ref="H7">INDEX($S$3:$S$9,MATCH(LARGE($AB$3:$AB$9-ROW($AB$3:$AB$9)/COUNT($AB$3:$AB$9),ROW(H7)-ROW(H$5)+1),$AB$3:$AB$9-ROW($AB$3:$AB$9)/COUNT($AB$3:$AB$9),0))</f>
        <v>ŠVIGELJ ANŽE</v>
      </c>
      <c r="I7" s="12">
        <f t="shared" si="7"/>
        <v>6</v>
      </c>
      <c r="J7" s="6">
        <f t="shared" si="8"/>
        <v>4</v>
      </c>
      <c r="K7" s="6">
        <f t="shared" si="9"/>
        <v>2</v>
      </c>
      <c r="L7" s="11">
        <f t="shared" si="10"/>
        <v>44</v>
      </c>
      <c r="M7" s="12">
        <f t="shared" si="11"/>
        <v>42</v>
      </c>
      <c r="N7" s="6">
        <f t="shared" si="12"/>
        <v>2</v>
      </c>
      <c r="O7" s="11">
        <f t="shared" si="13"/>
        <v>14</v>
      </c>
      <c r="P7" s="66">
        <v>8</v>
      </c>
      <c r="S7" s="15" t="str">
        <f t="shared" si="0"/>
        <v>GORKIČ ANDREJ</v>
      </c>
      <c r="T7" s="10">
        <f t="array" ref="T7">SUM(($A$14:$A$34=S7)*(ISNUMBER($C$14:$C$34)),($B$14:$B$34=S7)*(ISNUMBER($E$14:$E$34)))</f>
        <v>5</v>
      </c>
      <c r="U7" s="6">
        <f t="array" ref="U7">SUM((home=S7)*(homescore&gt;visitorscore),(visitor=S7)*(visitorscore&gt;homescore))</f>
        <v>3</v>
      </c>
      <c r="V7" s="6">
        <f t="array" ref="V7">SUM((home=S7)*(homescore=visitorscore)*ISNUMBER(visitorscore),(visitor=S7)*(visitorscore=homescore)*ISNUMBER(homescore))</f>
        <v>0</v>
      </c>
      <c r="W7" s="6">
        <f t="array" ref="W7">SUM((home=S7)*(homescore&lt;visitorscore),(visitor=S7)*(visitorscore&lt;homescore))</f>
        <v>2</v>
      </c>
      <c r="X7" s="11">
        <f t="shared" ref="X7" si="18">SUMIF(home,S7,homescore)+SUMIF(visitor,S7,visitorscore)</f>
        <v>40</v>
      </c>
      <c r="Y7" s="12">
        <f t="shared" ref="Y7" si="19">SUMIF(home,S7,visitorscore)+SUMIF(visitor,S7,homescore)</f>
        <v>34</v>
      </c>
      <c r="Z7" s="13">
        <f t="shared" si="5"/>
        <v>6</v>
      </c>
      <c r="AA7" s="11">
        <f>U7*Nastavitve!$B$2+V7*Nastavitve!$B$3+W7*Nastavitve!$B$4+VLOOKUP(S7,$A$4:$B$10,2,0)</f>
        <v>12</v>
      </c>
      <c r="AB7">
        <f t="shared" si="6"/>
        <v>12000060040</v>
      </c>
    </row>
    <row r="8" spans="1:28" x14ac:dyDescent="0.25">
      <c r="A8" s="4" t="s">
        <v>53</v>
      </c>
      <c r="B8" s="2">
        <v>6</v>
      </c>
      <c r="C8" s="2"/>
      <c r="G8" s="63" t="s">
        <v>73</v>
      </c>
      <c r="H8" s="23" t="str">
        <f t="array" ref="H8">INDEX($S$3:$S$9,MATCH(LARGE($AB$3:$AB$9-ROW($AB$3:$AB$9)/COUNT($AB$3:$AB$9),ROW(H8)-ROW(H$5)+1),$AB$3:$AB$9-ROW($AB$3:$AB$9)/COUNT($AB$3:$AB$9),0))</f>
        <v>GRINTAL TOMAŽ</v>
      </c>
      <c r="I8" s="12">
        <f t="shared" si="7"/>
        <v>6</v>
      </c>
      <c r="J8" s="6">
        <f t="shared" si="8"/>
        <v>3</v>
      </c>
      <c r="K8" s="6">
        <f t="shared" si="9"/>
        <v>3</v>
      </c>
      <c r="L8" s="11">
        <f t="shared" si="10"/>
        <v>50</v>
      </c>
      <c r="M8" s="12">
        <f t="shared" si="11"/>
        <v>42</v>
      </c>
      <c r="N8" s="6">
        <f t="shared" si="12"/>
        <v>8</v>
      </c>
      <c r="O8" s="11">
        <f t="shared" si="13"/>
        <v>12</v>
      </c>
      <c r="P8" s="66">
        <v>8</v>
      </c>
      <c r="S8" s="15" t="str">
        <f t="shared" si="0"/>
        <v>UDOVIČ JANEZ</v>
      </c>
      <c r="T8" s="10">
        <f t="array" ref="T8">SUM(($A$14:$A$34=S8)*(ISNUMBER($C$14:$C$34)),($B$14:$B$34=S8)*(ISNUMBER($E$14:$E$34)))</f>
        <v>4</v>
      </c>
      <c r="U8" s="6">
        <f t="array" ref="U8">SUM((home=S8)*(homescore&gt;visitorscore),(visitor=S8)*(visitorscore&gt;homescore))</f>
        <v>4</v>
      </c>
      <c r="V8" s="6">
        <f t="array" ref="V8">SUM((home=S8)*(homescore=visitorscore)*ISNUMBER(visitorscore),(visitor=S8)*(visitorscore=homescore)*ISNUMBER(homescore))</f>
        <v>0</v>
      </c>
      <c r="W8" s="6">
        <f t="array" ref="W8">SUM((home=S8)*(homescore&lt;visitorscore),(visitor=S8)*(visitorscore&lt;homescore))</f>
        <v>0</v>
      </c>
      <c r="X8" s="11">
        <f t="shared" ref="X8" si="20">SUMIF(home,S8,homescore)+SUMIF(visitor,S8,visitorscore)</f>
        <v>36</v>
      </c>
      <c r="Y8" s="12">
        <f t="shared" ref="Y8" si="21">SUMIF(home,S8,visitorscore)+SUMIF(visitor,S8,homescore)</f>
        <v>26</v>
      </c>
      <c r="Z8" s="13">
        <f t="shared" si="5"/>
        <v>10</v>
      </c>
      <c r="AA8" s="11">
        <f>U8*Nastavitve!$B$2+V8*Nastavitve!$B$3+W8*Nastavitve!$B$4+VLOOKUP(S8,$A$4:$B$10,2,0)</f>
        <v>16</v>
      </c>
      <c r="AB8">
        <f t="shared" si="6"/>
        <v>16000100036</v>
      </c>
    </row>
    <row r="9" spans="1:28" x14ac:dyDescent="0.25">
      <c r="A9" s="4" t="s">
        <v>48</v>
      </c>
      <c r="B9" s="2">
        <v>8</v>
      </c>
      <c r="C9" s="2"/>
      <c r="G9" s="63" t="s">
        <v>74</v>
      </c>
      <c r="H9" s="23" t="str">
        <f t="array" ref="H9">INDEX($S$3:$S$9,MATCH(LARGE($AB$3:$AB$9-ROW($AB$3:$AB$9)/COUNT($AB$3:$AB$9),ROW(H9)-ROW(H$5)+1),$AB$3:$AB$9-ROW($AB$3:$AB$9)/COUNT($AB$3:$AB$9),0))</f>
        <v>GORKIČ ANDREJ</v>
      </c>
      <c r="I9" s="12">
        <f t="shared" si="7"/>
        <v>5</v>
      </c>
      <c r="J9" s="6">
        <f t="shared" si="8"/>
        <v>3</v>
      </c>
      <c r="K9" s="6">
        <f t="shared" si="9"/>
        <v>2</v>
      </c>
      <c r="L9" s="11">
        <f t="shared" si="10"/>
        <v>40</v>
      </c>
      <c r="M9" s="12">
        <f t="shared" si="11"/>
        <v>34</v>
      </c>
      <c r="N9" s="6">
        <f t="shared" si="12"/>
        <v>6</v>
      </c>
      <c r="O9" s="11">
        <f t="shared" si="13"/>
        <v>12</v>
      </c>
      <c r="P9" s="66">
        <v>6</v>
      </c>
      <c r="S9" s="15" t="str">
        <f t="shared" si="0"/>
        <v>ŽNIDARIČ MATJAŽ</v>
      </c>
      <c r="T9" s="10">
        <f t="array" ref="T9">SUM(($A$14:$A$34=S9)*(ISNUMBER($C$14:$C$34)),($B$14:$B$34=S9)*(ISNUMBER($E$14:$E$34)))</f>
        <v>5</v>
      </c>
      <c r="U9" s="6">
        <f t="array" ref="U9">SUM((home=S9)*(homescore&gt;visitorscore),(visitor=S9)*(visitorscore&gt;homescore))</f>
        <v>3</v>
      </c>
      <c r="V9" s="6">
        <f t="array" ref="V9">SUM((home=S9)*(homescore=visitorscore)*ISNUMBER(visitorscore),(visitor=S9)*(visitorscore=homescore)*ISNUMBER(homescore))</f>
        <v>0</v>
      </c>
      <c r="W9" s="6">
        <f t="array" ref="W9">SUM((home=S9)*(homescore&lt;visitorscore),(visitor=S9)*(visitorscore&lt;homescore))</f>
        <v>2</v>
      </c>
      <c r="X9" s="11">
        <f t="shared" ref="X9" si="22">SUMIF(home,S9,homescore)+SUMIF(visitor,S9,visitorscore)</f>
        <v>43</v>
      </c>
      <c r="Y9" s="12">
        <f t="shared" ref="Y9" si="23">SUMIF(home,S9,visitorscore)+SUMIF(visitor,S9,homescore)</f>
        <v>33</v>
      </c>
      <c r="Z9" s="13">
        <f t="shared" si="5"/>
        <v>10</v>
      </c>
      <c r="AA9" s="11">
        <f>U9*Nastavitve!$B$2+V9*Nastavitve!$B$3+W9*Nastavitve!$B$4+VLOOKUP(S9,$A$4:$B$10,2,0)</f>
        <v>14</v>
      </c>
      <c r="AB9">
        <f t="shared" si="6"/>
        <v>14000100043</v>
      </c>
    </row>
    <row r="10" spans="1:28" x14ac:dyDescent="0.25">
      <c r="A10" s="4" t="s">
        <v>47</v>
      </c>
      <c r="B10" s="2">
        <v>8</v>
      </c>
      <c r="C10" s="2"/>
      <c r="G10" s="63" t="s">
        <v>75</v>
      </c>
      <c r="H10" s="23" t="str">
        <f t="array" ref="H10">INDEX($S$3:$S$9,MATCH(LARGE($AB$3:$AB$9-ROW($AB$3:$AB$9)/COUNT($AB$3:$AB$9),ROW(H10)-ROW(H$5)+1),$AB$3:$AB$9-ROW($AB$3:$AB$9)/COUNT($AB$3:$AB$9),0))</f>
        <v>BREZEC FILIP</v>
      </c>
      <c r="I10" s="12">
        <f t="shared" si="7"/>
        <v>6</v>
      </c>
      <c r="J10" s="6">
        <f t="shared" si="8"/>
        <v>2</v>
      </c>
      <c r="K10" s="6">
        <f t="shared" si="9"/>
        <v>4</v>
      </c>
      <c r="L10" s="11">
        <f t="shared" si="10"/>
        <v>41</v>
      </c>
      <c r="M10" s="12">
        <f t="shared" si="11"/>
        <v>50</v>
      </c>
      <c r="N10" s="6">
        <f t="shared" si="12"/>
        <v>-9</v>
      </c>
      <c r="O10" s="11">
        <f t="shared" si="13"/>
        <v>12</v>
      </c>
      <c r="P10" s="66">
        <v>8</v>
      </c>
    </row>
    <row r="11" spans="1:28" x14ac:dyDescent="0.25">
      <c r="G11" s="63" t="s">
        <v>76</v>
      </c>
      <c r="H11" s="23" t="str">
        <f t="array" ref="H11">INDEX($S$3:$S$9,MATCH(LARGE($AB$3:$AB$9-ROW($AB$3:$AB$9)/COUNT($AB$3:$AB$9),ROW(H11)-ROW(H$5)+1),$AB$3:$AB$9-ROW($AB$3:$AB$9)/COUNT($AB$3:$AB$9),0))</f>
        <v>VIDRIH JANEZ</v>
      </c>
      <c r="I11" s="12">
        <f t="shared" si="7"/>
        <v>6</v>
      </c>
      <c r="J11" s="6">
        <f t="shared" si="8"/>
        <v>0</v>
      </c>
      <c r="K11" s="6">
        <f t="shared" si="9"/>
        <v>6</v>
      </c>
      <c r="L11" s="11">
        <f t="shared" si="10"/>
        <v>27</v>
      </c>
      <c r="M11" s="12">
        <f t="shared" si="11"/>
        <v>54</v>
      </c>
      <c r="N11" s="6">
        <f t="shared" si="12"/>
        <v>-27</v>
      </c>
      <c r="O11" s="11">
        <f t="shared" si="13"/>
        <v>6</v>
      </c>
      <c r="P11" s="66">
        <v>6</v>
      </c>
    </row>
    <row r="13" spans="1:28" ht="15.75" thickBot="1" x14ac:dyDescent="0.3">
      <c r="A13" s="50"/>
      <c r="B13" s="51"/>
      <c r="C13" s="51"/>
      <c r="D13" s="51"/>
      <c r="E13" s="51"/>
    </row>
    <row r="14" spans="1:28" x14ac:dyDescent="0.25">
      <c r="A14" s="49" t="str">
        <f>A4</f>
        <v>BREZEC FILIP</v>
      </c>
      <c r="B14" s="39" t="str">
        <f>A9</f>
        <v>UDOVIČ JANEZ</v>
      </c>
      <c r="C14" s="40">
        <v>8</v>
      </c>
      <c r="D14" s="40" t="s">
        <v>4</v>
      </c>
      <c r="E14" s="40">
        <v>9</v>
      </c>
      <c r="F14" s="13" t="s">
        <v>27</v>
      </c>
      <c r="H14" s="33" t="s">
        <v>37</v>
      </c>
    </row>
    <row r="15" spans="1:28" x14ac:dyDescent="0.25">
      <c r="A15" s="30" t="str">
        <f t="shared" ref="A15:A19" si="24">A5</f>
        <v>VIDRIH JANEZ</v>
      </c>
      <c r="B15" s="31" t="str">
        <f>A8</f>
        <v>GORKIČ ANDREJ</v>
      </c>
      <c r="C15" s="32">
        <v>3</v>
      </c>
      <c r="D15" s="32" t="s">
        <v>4</v>
      </c>
      <c r="E15" s="32">
        <v>9</v>
      </c>
      <c r="F15" s="13" t="s">
        <v>27</v>
      </c>
      <c r="H15" s="19" t="str">
        <f>A10</f>
        <v>ŽNIDARIČ MATJAŽ</v>
      </c>
    </row>
    <row r="16" spans="1:28" ht="15.75" thickBot="1" x14ac:dyDescent="0.3">
      <c r="A16" s="36" t="str">
        <f t="shared" si="24"/>
        <v>ŠVIGELJ ANŽE</v>
      </c>
      <c r="B16" s="37" t="str">
        <f>A7</f>
        <v>GRINTAL TOMAŽ</v>
      </c>
      <c r="C16" s="38">
        <v>1</v>
      </c>
      <c r="D16" s="38" t="s">
        <v>4</v>
      </c>
      <c r="E16" s="38">
        <v>9</v>
      </c>
      <c r="F16" s="13" t="s">
        <v>27</v>
      </c>
    </row>
    <row r="17" spans="1:29" x14ac:dyDescent="0.25">
      <c r="A17" s="35" t="str">
        <f t="shared" si="24"/>
        <v>GRINTAL TOMAŽ</v>
      </c>
      <c r="B17" s="35" t="str">
        <f>A5</f>
        <v>VIDRIH JANEZ</v>
      </c>
      <c r="C17" s="19">
        <v>9</v>
      </c>
      <c r="D17" s="19" t="s">
        <v>4</v>
      </c>
      <c r="E17" s="19">
        <v>7</v>
      </c>
      <c r="F17" s="13" t="s">
        <v>28</v>
      </c>
      <c r="H17" s="33" t="s">
        <v>37</v>
      </c>
    </row>
    <row r="18" spans="1:29" x14ac:dyDescent="0.25">
      <c r="A18" s="17" t="str">
        <f t="shared" si="24"/>
        <v>GORKIČ ANDREJ</v>
      </c>
      <c r="B18" s="17" t="str">
        <f>A4</f>
        <v>BREZEC FILIP</v>
      </c>
      <c r="C18" s="18">
        <v>9</v>
      </c>
      <c r="D18" s="18" t="s">
        <v>4</v>
      </c>
      <c r="E18" s="18">
        <v>5</v>
      </c>
      <c r="F18" s="13" t="s">
        <v>28</v>
      </c>
      <c r="H18" s="19" t="str">
        <f>A6</f>
        <v>ŠVIGELJ ANŽE</v>
      </c>
    </row>
    <row r="19" spans="1:29" ht="15.75" thickBot="1" x14ac:dyDescent="0.3">
      <c r="A19" s="41" t="str">
        <f t="shared" si="24"/>
        <v>UDOVIČ JANEZ</v>
      </c>
      <c r="B19" s="41" t="str">
        <f>A10</f>
        <v>ŽNIDARIČ MATJAŽ</v>
      </c>
      <c r="C19" s="42"/>
      <c r="D19" s="42" t="s">
        <v>4</v>
      </c>
      <c r="E19" s="42"/>
      <c r="F19" s="13" t="s">
        <v>28</v>
      </c>
    </row>
    <row r="20" spans="1:29" x14ac:dyDescent="0.25">
      <c r="A20" s="39" t="str">
        <f t="shared" ref="A20:A25" si="25">A5</f>
        <v>VIDRIH JANEZ</v>
      </c>
      <c r="B20" s="39" t="str">
        <f>A10</f>
        <v>ŽNIDARIČ MATJAŽ</v>
      </c>
      <c r="C20" s="40">
        <v>6</v>
      </c>
      <c r="D20" s="40" t="s">
        <v>4</v>
      </c>
      <c r="E20" s="40">
        <v>9</v>
      </c>
      <c r="F20" s="13" t="s">
        <v>29</v>
      </c>
      <c r="H20" s="33" t="s">
        <v>37</v>
      </c>
    </row>
    <row r="21" spans="1:29" x14ac:dyDescent="0.25">
      <c r="A21" s="31" t="str">
        <f t="shared" si="25"/>
        <v>ŠVIGELJ ANŽE</v>
      </c>
      <c r="B21" s="31" t="str">
        <f>A9</f>
        <v>UDOVIČ JANEZ</v>
      </c>
      <c r="C21" s="32">
        <v>7</v>
      </c>
      <c r="D21" s="32" t="s">
        <v>4</v>
      </c>
      <c r="E21" s="32">
        <v>9</v>
      </c>
      <c r="F21" s="13" t="s">
        <v>29</v>
      </c>
      <c r="H21" s="19" t="str">
        <f>A4</f>
        <v>BREZEC FILIP</v>
      </c>
      <c r="AB21" s="6"/>
      <c r="AC21" s="6"/>
    </row>
    <row r="22" spans="1:29" ht="15.75" thickBot="1" x14ac:dyDescent="0.3">
      <c r="A22" s="37" t="str">
        <f t="shared" si="25"/>
        <v>GRINTAL TOMAŽ</v>
      </c>
      <c r="B22" s="37" t="str">
        <f>A8</f>
        <v>GORKIČ ANDREJ</v>
      </c>
      <c r="C22" s="38">
        <v>9</v>
      </c>
      <c r="D22" s="38" t="s">
        <v>4</v>
      </c>
      <c r="E22" s="38">
        <v>7</v>
      </c>
      <c r="F22" s="13" t="s">
        <v>29</v>
      </c>
      <c r="AB22" s="6"/>
      <c r="AC22" s="6"/>
    </row>
    <row r="23" spans="1:29" x14ac:dyDescent="0.25">
      <c r="A23" s="35" t="str">
        <f t="shared" si="25"/>
        <v>GORKIČ ANDREJ</v>
      </c>
      <c r="B23" s="35" t="str">
        <f>A6</f>
        <v>ŠVIGELJ ANŽE</v>
      </c>
      <c r="C23" s="19">
        <v>6</v>
      </c>
      <c r="D23" s="19" t="s">
        <v>4</v>
      </c>
      <c r="E23" s="19">
        <v>9</v>
      </c>
      <c r="F23" s="13" t="s">
        <v>30</v>
      </c>
      <c r="H23" s="33" t="s">
        <v>37</v>
      </c>
      <c r="AB23" s="6"/>
      <c r="AC23" s="6"/>
    </row>
    <row r="24" spans="1:29" x14ac:dyDescent="0.25">
      <c r="A24" s="17" t="str">
        <f t="shared" si="25"/>
        <v>UDOVIČ JANEZ</v>
      </c>
      <c r="B24" s="17" t="str">
        <f>A5</f>
        <v>VIDRIH JANEZ</v>
      </c>
      <c r="C24" s="18">
        <v>9</v>
      </c>
      <c r="D24" s="18" t="s">
        <v>4</v>
      </c>
      <c r="E24" s="18">
        <v>3</v>
      </c>
      <c r="F24" s="13" t="s">
        <v>30</v>
      </c>
      <c r="H24" s="19" t="str">
        <f>A7</f>
        <v>GRINTAL TOMAŽ</v>
      </c>
    </row>
    <row r="25" spans="1:29" ht="15.75" thickBot="1" x14ac:dyDescent="0.3">
      <c r="A25" s="41" t="str">
        <f t="shared" si="25"/>
        <v>ŽNIDARIČ MATJAŽ</v>
      </c>
      <c r="B25" s="41" t="str">
        <f>A4</f>
        <v>BREZEC FILIP</v>
      </c>
      <c r="C25" s="42">
        <v>9</v>
      </c>
      <c r="D25" s="42" t="s">
        <v>4</v>
      </c>
      <c r="E25" s="42">
        <v>2</v>
      </c>
      <c r="F25" s="13" t="s">
        <v>30</v>
      </c>
    </row>
    <row r="26" spans="1:29" x14ac:dyDescent="0.25">
      <c r="A26" s="39" t="str">
        <f>A6</f>
        <v>ŠVIGELJ ANŽE</v>
      </c>
      <c r="B26" s="39" t="str">
        <f>A4</f>
        <v>BREZEC FILIP</v>
      </c>
      <c r="C26" s="40">
        <v>9</v>
      </c>
      <c r="D26" s="40" t="s">
        <v>4</v>
      </c>
      <c r="E26" s="40">
        <v>8</v>
      </c>
      <c r="F26" s="13" t="s">
        <v>31</v>
      </c>
      <c r="H26" s="33" t="s">
        <v>37</v>
      </c>
    </row>
    <row r="27" spans="1:29" x14ac:dyDescent="0.25">
      <c r="A27" s="31" t="str">
        <f>A7</f>
        <v>GRINTAL TOMAŽ</v>
      </c>
      <c r="B27" s="31" t="str">
        <f>A10</f>
        <v>ŽNIDARIČ MATJAŽ</v>
      </c>
      <c r="C27" s="32">
        <v>7</v>
      </c>
      <c r="D27" s="32" t="s">
        <v>4</v>
      </c>
      <c r="E27" s="32">
        <v>9</v>
      </c>
      <c r="F27" s="13" t="s">
        <v>31</v>
      </c>
      <c r="H27" s="19" t="str">
        <f>A5</f>
        <v>VIDRIH JANEZ</v>
      </c>
    </row>
    <row r="28" spans="1:29" ht="15.75" thickBot="1" x14ac:dyDescent="0.3">
      <c r="A28" s="37" t="str">
        <f>A8</f>
        <v>GORKIČ ANDREJ</v>
      </c>
      <c r="B28" s="37" t="str">
        <f>A9</f>
        <v>UDOVIČ JANEZ</v>
      </c>
      <c r="C28" s="38"/>
      <c r="D28" s="38" t="s">
        <v>4</v>
      </c>
      <c r="E28" s="38"/>
      <c r="F28" s="13" t="s">
        <v>31</v>
      </c>
    </row>
    <row r="29" spans="1:29" x14ac:dyDescent="0.25">
      <c r="A29" s="35" t="str">
        <f>A9</f>
        <v>UDOVIČ JANEZ</v>
      </c>
      <c r="B29" s="35" t="str">
        <f>A7</f>
        <v>GRINTAL TOMAŽ</v>
      </c>
      <c r="C29" s="19">
        <v>9</v>
      </c>
      <c r="D29" s="19" t="s">
        <v>4</v>
      </c>
      <c r="E29" s="19">
        <v>8</v>
      </c>
      <c r="F29" s="13" t="s">
        <v>32</v>
      </c>
      <c r="H29" s="33" t="s">
        <v>37</v>
      </c>
    </row>
    <row r="30" spans="1:29" x14ac:dyDescent="0.25">
      <c r="A30" s="17" t="str">
        <f>A10</f>
        <v>ŽNIDARIČ MATJAŽ</v>
      </c>
      <c r="B30" s="17" t="str">
        <f>A6</f>
        <v>ŠVIGELJ ANŽE</v>
      </c>
      <c r="C30" s="18">
        <v>8</v>
      </c>
      <c r="D30" s="18" t="s">
        <v>4</v>
      </c>
      <c r="E30" s="18">
        <v>9</v>
      </c>
      <c r="F30" s="13" t="s">
        <v>32</v>
      </c>
      <c r="H30" s="19" t="str">
        <f>A8</f>
        <v>GORKIČ ANDREJ</v>
      </c>
    </row>
    <row r="31" spans="1:29" ht="15.75" thickBot="1" x14ac:dyDescent="0.3">
      <c r="A31" s="41" t="str">
        <f>A4</f>
        <v>BREZEC FILIP</v>
      </c>
      <c r="B31" s="41" t="str">
        <f>A5</f>
        <v>VIDRIH JANEZ</v>
      </c>
      <c r="C31" s="42">
        <v>9</v>
      </c>
      <c r="D31" s="42" t="s">
        <v>4</v>
      </c>
      <c r="E31" s="42">
        <v>6</v>
      </c>
      <c r="F31" s="13" t="s">
        <v>32</v>
      </c>
    </row>
    <row r="32" spans="1:29" x14ac:dyDescent="0.25">
      <c r="A32" s="39" t="str">
        <f>A10</f>
        <v>ŽNIDARIČ MATJAŽ</v>
      </c>
      <c r="B32" s="39" t="str">
        <f>A8</f>
        <v>GORKIČ ANDREJ</v>
      </c>
      <c r="C32" s="40">
        <v>8</v>
      </c>
      <c r="D32" s="40" t="s">
        <v>4</v>
      </c>
      <c r="E32" s="40">
        <v>9</v>
      </c>
      <c r="F32" s="13" t="s">
        <v>33</v>
      </c>
      <c r="H32" s="33" t="s">
        <v>37</v>
      </c>
    </row>
    <row r="33" spans="1:9" x14ac:dyDescent="0.25">
      <c r="A33" s="31" t="str">
        <f>A4</f>
        <v>BREZEC FILIP</v>
      </c>
      <c r="B33" s="31" t="str">
        <f>A7</f>
        <v>GRINTAL TOMAŽ</v>
      </c>
      <c r="C33" s="32">
        <v>9</v>
      </c>
      <c r="D33" s="32" t="s">
        <v>4</v>
      </c>
      <c r="E33" s="32">
        <v>8</v>
      </c>
      <c r="F33" s="13" t="s">
        <v>33</v>
      </c>
      <c r="H33" s="34" t="str">
        <f>A9</f>
        <v>UDOVIČ JANEZ</v>
      </c>
    </row>
    <row r="34" spans="1:9" ht="15.75" thickBot="1" x14ac:dyDescent="0.3">
      <c r="A34" s="37" t="str">
        <f>A5</f>
        <v>VIDRIH JANEZ</v>
      </c>
      <c r="B34" s="37" t="str">
        <f>A6</f>
        <v>ŠVIGELJ ANŽE</v>
      </c>
      <c r="C34" s="38">
        <v>2</v>
      </c>
      <c r="D34" s="38" t="s">
        <v>4</v>
      </c>
      <c r="E34" s="38">
        <v>9</v>
      </c>
      <c r="F34" s="13" t="s">
        <v>33</v>
      </c>
    </row>
    <row r="35" spans="1:9" x14ac:dyDescent="0.25">
      <c r="B35" s="6"/>
      <c r="C35" s="6"/>
      <c r="D35" s="6"/>
      <c r="G35"/>
      <c r="H35"/>
      <c r="I35"/>
    </row>
    <row r="36" spans="1:9" x14ac:dyDescent="0.25">
      <c r="B36" s="6"/>
      <c r="C36" s="6"/>
      <c r="D36" s="6"/>
      <c r="G36"/>
      <c r="H36"/>
      <c r="I36"/>
    </row>
    <row r="37" spans="1:9" x14ac:dyDescent="0.25">
      <c r="B37" s="6"/>
      <c r="C37" s="6"/>
      <c r="D37" s="6"/>
      <c r="G37"/>
      <c r="H37"/>
      <c r="I37"/>
    </row>
    <row r="38" spans="1:9" x14ac:dyDescent="0.25">
      <c r="B38" s="6"/>
      <c r="C38" s="6"/>
      <c r="D38" s="6"/>
      <c r="G38"/>
      <c r="H38"/>
      <c r="I38"/>
    </row>
    <row r="39" spans="1:9" x14ac:dyDescent="0.25">
      <c r="B39" s="6"/>
      <c r="C39" s="6"/>
      <c r="D39" s="6"/>
      <c r="G39"/>
      <c r="H39"/>
      <c r="I39"/>
    </row>
    <row r="40" spans="1:9" x14ac:dyDescent="0.25">
      <c r="B40" s="6"/>
      <c r="C40" s="6"/>
      <c r="D40" s="6"/>
      <c r="G40"/>
      <c r="H40"/>
      <c r="I40"/>
    </row>
    <row r="41" spans="1:9" x14ac:dyDescent="0.25">
      <c r="B41" s="6"/>
      <c r="C41" s="6"/>
      <c r="D41" s="6"/>
      <c r="G41"/>
      <c r="H41"/>
      <c r="I41"/>
    </row>
    <row r="42" spans="1:9" x14ac:dyDescent="0.25">
      <c r="B42" s="6"/>
      <c r="C42" s="6"/>
      <c r="D42" s="6"/>
      <c r="G42"/>
      <c r="H42"/>
      <c r="I42"/>
    </row>
    <row r="43" spans="1:9" x14ac:dyDescent="0.25">
      <c r="B43" s="6"/>
      <c r="C43" s="6"/>
      <c r="D43" s="6"/>
      <c r="G43"/>
      <c r="H43"/>
      <c r="I43"/>
    </row>
    <row r="44" spans="1:9" x14ac:dyDescent="0.25">
      <c r="B44" s="6"/>
      <c r="C44" s="6"/>
      <c r="D44" s="6"/>
      <c r="G44"/>
      <c r="H44"/>
      <c r="I44"/>
    </row>
    <row r="45" spans="1:9" x14ac:dyDescent="0.25">
      <c r="B45" s="6"/>
      <c r="C45" s="6"/>
      <c r="D45" s="6"/>
      <c r="G45"/>
      <c r="H45"/>
      <c r="I45"/>
    </row>
    <row r="46" spans="1:9" x14ac:dyDescent="0.25">
      <c r="B46" s="6"/>
      <c r="C46" s="6"/>
      <c r="D46" s="6"/>
      <c r="G46"/>
      <c r="H46"/>
      <c r="I46"/>
    </row>
    <row r="47" spans="1:9" x14ac:dyDescent="0.25">
      <c r="B47" s="6"/>
      <c r="C47" s="6"/>
      <c r="D47" s="6"/>
      <c r="G47"/>
      <c r="H47"/>
      <c r="I47"/>
    </row>
    <row r="48" spans="1:9" x14ac:dyDescent="0.25">
      <c r="B48" s="6"/>
      <c r="C48" s="6"/>
      <c r="D48" s="6"/>
      <c r="G48"/>
      <c r="H48"/>
      <c r="I48"/>
    </row>
    <row r="49" spans="2:9" x14ac:dyDescent="0.25">
      <c r="B49" s="6"/>
      <c r="C49" s="6"/>
      <c r="D49" s="6"/>
      <c r="G49"/>
      <c r="H49"/>
      <c r="I49"/>
    </row>
    <row r="50" spans="2:9" x14ac:dyDescent="0.25">
      <c r="B50" s="6"/>
      <c r="C50" s="6"/>
      <c r="D50" s="6"/>
      <c r="G50"/>
      <c r="H50"/>
      <c r="I50"/>
    </row>
    <row r="51" spans="2:9" x14ac:dyDescent="0.25">
      <c r="B51" s="6"/>
      <c r="C51" s="6"/>
      <c r="D51" s="6"/>
      <c r="G51"/>
      <c r="H51"/>
      <c r="I51"/>
    </row>
    <row r="52" spans="2:9" x14ac:dyDescent="0.25">
      <c r="B52" s="6"/>
      <c r="C52" s="6"/>
      <c r="D52" s="6"/>
      <c r="G52"/>
      <c r="H52"/>
      <c r="I52"/>
    </row>
    <row r="53" spans="2:9" x14ac:dyDescent="0.25">
      <c r="B53" s="6"/>
      <c r="C53" s="6"/>
      <c r="D53" s="6"/>
      <c r="G53"/>
      <c r="H53"/>
      <c r="I53"/>
    </row>
    <row r="54" spans="2:9" x14ac:dyDescent="0.25">
      <c r="B54" s="6"/>
      <c r="C54" s="6"/>
      <c r="D54" s="6"/>
      <c r="G54"/>
      <c r="H54"/>
      <c r="I54"/>
    </row>
    <row r="55" spans="2:9" x14ac:dyDescent="0.25">
      <c r="B55" s="6"/>
      <c r="C55" s="6"/>
      <c r="D55" s="6"/>
      <c r="G55"/>
      <c r="H55"/>
      <c r="I55"/>
    </row>
    <row r="56" spans="2:9" x14ac:dyDescent="0.25">
      <c r="B56" s="6"/>
      <c r="C56" s="6"/>
      <c r="D56" s="6"/>
      <c r="G56"/>
      <c r="H56"/>
      <c r="I56"/>
    </row>
    <row r="57" spans="2:9" x14ac:dyDescent="0.25">
      <c r="B57" s="6"/>
      <c r="C57" s="6"/>
      <c r="D57" s="6"/>
      <c r="G57"/>
      <c r="H57"/>
      <c r="I57"/>
    </row>
    <row r="58" spans="2:9" x14ac:dyDescent="0.25">
      <c r="B58" s="6"/>
      <c r="C58" s="6"/>
      <c r="D58" s="6"/>
      <c r="G58"/>
      <c r="H58"/>
      <c r="I58"/>
    </row>
    <row r="59" spans="2:9" x14ac:dyDescent="0.25">
      <c r="B59" s="6"/>
      <c r="C59" s="6"/>
      <c r="D59" s="6"/>
      <c r="G59"/>
      <c r="H59"/>
      <c r="I59"/>
    </row>
    <row r="60" spans="2:9" x14ac:dyDescent="0.25">
      <c r="B60" s="6"/>
      <c r="C60" s="6"/>
      <c r="D60" s="6"/>
      <c r="G60"/>
      <c r="H60"/>
      <c r="I60"/>
    </row>
    <row r="61" spans="2:9" x14ac:dyDescent="0.25">
      <c r="B61" s="6"/>
      <c r="C61" s="6"/>
      <c r="D61" s="6"/>
      <c r="G61"/>
      <c r="H61"/>
      <c r="I61"/>
    </row>
    <row r="62" spans="2:9" x14ac:dyDescent="0.25">
      <c r="B62" s="6"/>
      <c r="C62" s="6"/>
      <c r="D62" s="6"/>
      <c r="G62"/>
      <c r="H62"/>
      <c r="I62"/>
    </row>
    <row r="63" spans="2:9" x14ac:dyDescent="0.25">
      <c r="B63" s="6"/>
      <c r="C63" s="6"/>
      <c r="D63" s="6"/>
      <c r="G63"/>
      <c r="H63"/>
      <c r="I63"/>
    </row>
    <row r="64" spans="2:9" x14ac:dyDescent="0.25">
      <c r="B64" s="6"/>
      <c r="C64" s="6"/>
      <c r="D64" s="6"/>
      <c r="G64"/>
      <c r="H64"/>
      <c r="I64"/>
    </row>
    <row r="65" spans="2:9" x14ac:dyDescent="0.25">
      <c r="B65" s="6"/>
      <c r="C65" s="6"/>
      <c r="D65" s="6"/>
      <c r="G65"/>
      <c r="H65"/>
      <c r="I65"/>
    </row>
    <row r="66" spans="2:9" x14ac:dyDescent="0.25">
      <c r="B66" s="6"/>
      <c r="C66" s="6"/>
      <c r="D66" s="6"/>
      <c r="G66"/>
      <c r="H66"/>
      <c r="I66"/>
    </row>
    <row r="67" spans="2:9" x14ac:dyDescent="0.25">
      <c r="B67" s="6"/>
      <c r="C67" s="6"/>
      <c r="D67" s="6"/>
      <c r="G67"/>
      <c r="H67"/>
      <c r="I67"/>
    </row>
    <row r="68" spans="2:9" x14ac:dyDescent="0.25">
      <c r="B68" s="6"/>
      <c r="C68" s="6"/>
      <c r="D68" s="6"/>
      <c r="G68"/>
      <c r="H68"/>
      <c r="I68"/>
    </row>
    <row r="69" spans="2:9" x14ac:dyDescent="0.25">
      <c r="B69" s="6"/>
      <c r="C69" s="6"/>
      <c r="D69" s="6"/>
      <c r="G69"/>
      <c r="H69"/>
      <c r="I69"/>
    </row>
    <row r="70" spans="2:9" x14ac:dyDescent="0.25">
      <c r="B70" s="6"/>
      <c r="C70" s="6"/>
      <c r="D70" s="6"/>
      <c r="G70"/>
      <c r="H70"/>
      <c r="I70"/>
    </row>
    <row r="71" spans="2:9" x14ac:dyDescent="0.25">
      <c r="B71" s="6"/>
      <c r="C71" s="6"/>
      <c r="D71" s="6"/>
      <c r="G71"/>
      <c r="H71"/>
      <c r="I71"/>
    </row>
    <row r="72" spans="2:9" x14ac:dyDescent="0.25">
      <c r="B72" s="6"/>
      <c r="C72" s="6"/>
      <c r="D72" s="6"/>
      <c r="G72"/>
      <c r="H72"/>
      <c r="I72"/>
    </row>
    <row r="73" spans="2:9" x14ac:dyDescent="0.25">
      <c r="B73" s="6"/>
      <c r="C73" s="6"/>
      <c r="D73" s="6"/>
      <c r="G73"/>
      <c r="H73"/>
      <c r="I73"/>
    </row>
    <row r="74" spans="2:9" x14ac:dyDescent="0.25">
      <c r="B74" s="6"/>
      <c r="C74" s="6"/>
      <c r="D74" s="6"/>
      <c r="G74"/>
      <c r="H74"/>
      <c r="I74"/>
    </row>
    <row r="75" spans="2:9" x14ac:dyDescent="0.25">
      <c r="B75" s="6"/>
      <c r="C75" s="6"/>
      <c r="D75" s="6"/>
      <c r="G75"/>
      <c r="H75"/>
      <c r="I75"/>
    </row>
    <row r="76" spans="2:9" x14ac:dyDescent="0.25">
      <c r="B76" s="6"/>
      <c r="C76" s="6"/>
      <c r="D76" s="6"/>
      <c r="G76"/>
      <c r="H76"/>
      <c r="I76"/>
    </row>
    <row r="77" spans="2:9" x14ac:dyDescent="0.25">
      <c r="B77" s="6"/>
      <c r="C77" s="6"/>
      <c r="D77" s="6"/>
      <c r="G77"/>
      <c r="H77"/>
      <c r="I77"/>
    </row>
    <row r="78" spans="2:9" x14ac:dyDescent="0.25">
      <c r="B78" s="6"/>
      <c r="C78" s="6"/>
      <c r="D78" s="6"/>
      <c r="G78"/>
      <c r="H78"/>
      <c r="I78"/>
    </row>
    <row r="79" spans="2:9" x14ac:dyDescent="0.25">
      <c r="B79" s="6"/>
      <c r="C79" s="6"/>
      <c r="D79" s="6"/>
      <c r="G79"/>
      <c r="H79"/>
      <c r="I79"/>
    </row>
    <row r="80" spans="2:9" x14ac:dyDescent="0.25">
      <c r="B80" s="6"/>
      <c r="C80" s="6"/>
      <c r="D80" s="6"/>
      <c r="G80"/>
      <c r="H80"/>
      <c r="I80"/>
    </row>
    <row r="81" spans="2:9" x14ac:dyDescent="0.25">
      <c r="B81" s="6"/>
      <c r="C81" s="6"/>
      <c r="D81" s="6"/>
      <c r="G81"/>
      <c r="H81"/>
      <c r="I81"/>
    </row>
    <row r="82" spans="2:9" x14ac:dyDescent="0.25">
      <c r="B82" s="6"/>
      <c r="C82" s="6"/>
      <c r="D82" s="6"/>
      <c r="G82"/>
      <c r="H82"/>
      <c r="I82"/>
    </row>
    <row r="83" spans="2:9" x14ac:dyDescent="0.25">
      <c r="B83" s="6"/>
      <c r="C83" s="6"/>
      <c r="D83" s="6"/>
      <c r="G83"/>
      <c r="H83"/>
      <c r="I83"/>
    </row>
    <row r="84" spans="2:9" x14ac:dyDescent="0.25">
      <c r="B84" s="6"/>
      <c r="C84" s="6"/>
      <c r="D84" s="6"/>
      <c r="G84"/>
      <c r="H84"/>
      <c r="I84"/>
    </row>
    <row r="85" spans="2:9" x14ac:dyDescent="0.25">
      <c r="B85" s="6"/>
      <c r="C85" s="6"/>
      <c r="D85" s="6"/>
      <c r="G85"/>
      <c r="H85"/>
      <c r="I85"/>
    </row>
    <row r="86" spans="2:9" x14ac:dyDescent="0.25">
      <c r="B86" s="6"/>
      <c r="C86" s="6"/>
      <c r="D86" s="6"/>
      <c r="G86"/>
      <c r="H86"/>
      <c r="I86"/>
    </row>
    <row r="87" spans="2:9" x14ac:dyDescent="0.25">
      <c r="B87" s="6"/>
      <c r="C87" s="6"/>
      <c r="D87" s="6"/>
      <c r="G87"/>
      <c r="H87"/>
      <c r="I87"/>
    </row>
    <row r="88" spans="2:9" x14ac:dyDescent="0.25">
      <c r="B88" s="6"/>
      <c r="C88" s="6"/>
      <c r="D88" s="6"/>
      <c r="G88"/>
      <c r="H88"/>
      <c r="I88"/>
    </row>
    <row r="89" spans="2:9" x14ac:dyDescent="0.25">
      <c r="B89" s="6"/>
      <c r="C89" s="6"/>
      <c r="D89" s="6"/>
      <c r="G89"/>
      <c r="H89"/>
      <c r="I89"/>
    </row>
    <row r="90" spans="2:9" x14ac:dyDescent="0.25">
      <c r="B90" s="6"/>
      <c r="C90" s="6"/>
      <c r="D90" s="6"/>
      <c r="G90"/>
      <c r="H90"/>
      <c r="I90"/>
    </row>
    <row r="91" spans="2:9" x14ac:dyDescent="0.25">
      <c r="B91" s="6"/>
      <c r="C91" s="6"/>
      <c r="D91" s="6"/>
      <c r="G91"/>
      <c r="H91"/>
      <c r="I91"/>
    </row>
    <row r="92" spans="2:9" x14ac:dyDescent="0.25">
      <c r="B92" s="6"/>
      <c r="C92" s="6"/>
      <c r="D92" s="6"/>
      <c r="G92"/>
      <c r="H92"/>
      <c r="I92"/>
    </row>
    <row r="93" spans="2:9" x14ac:dyDescent="0.25">
      <c r="B93" s="6"/>
      <c r="C93" s="6"/>
      <c r="D93" s="6"/>
      <c r="G93"/>
      <c r="H93"/>
      <c r="I93"/>
    </row>
    <row r="94" spans="2:9" x14ac:dyDescent="0.25">
      <c r="B94" s="6"/>
      <c r="C94" s="6"/>
      <c r="D94" s="6"/>
      <c r="G94"/>
      <c r="H94"/>
      <c r="I94"/>
    </row>
    <row r="95" spans="2:9" x14ac:dyDescent="0.25">
      <c r="B95" s="6"/>
      <c r="C95" s="6"/>
      <c r="D95" s="6"/>
      <c r="G95"/>
      <c r="H95"/>
      <c r="I95"/>
    </row>
    <row r="96" spans="2:9" x14ac:dyDescent="0.25">
      <c r="B96" s="6"/>
      <c r="C96" s="6"/>
      <c r="D96" s="6"/>
      <c r="G96"/>
      <c r="H96"/>
      <c r="I96"/>
    </row>
    <row r="97" spans="2:9" x14ac:dyDescent="0.25">
      <c r="B97" s="6"/>
      <c r="C97" s="6"/>
      <c r="D97" s="6"/>
      <c r="G97"/>
      <c r="H97"/>
      <c r="I97"/>
    </row>
    <row r="98" spans="2:9" x14ac:dyDescent="0.25">
      <c r="B98" s="6"/>
      <c r="C98" s="6"/>
      <c r="D98" s="6"/>
      <c r="G98"/>
      <c r="H98"/>
      <c r="I98"/>
    </row>
    <row r="99" spans="2:9" x14ac:dyDescent="0.25">
      <c r="B99" s="6"/>
      <c r="C99" s="6"/>
      <c r="D99" s="6"/>
      <c r="G99"/>
      <c r="H99"/>
      <c r="I99"/>
    </row>
    <row r="100" spans="2:9" x14ac:dyDescent="0.25">
      <c r="B100" s="6"/>
      <c r="C100" s="6"/>
      <c r="D100" s="6"/>
      <c r="G100"/>
      <c r="H100"/>
      <c r="I100"/>
    </row>
    <row r="101" spans="2:9" x14ac:dyDescent="0.25">
      <c r="B101" s="6"/>
      <c r="C101" s="6"/>
      <c r="D101" s="6"/>
      <c r="G101"/>
      <c r="H101"/>
      <c r="I101"/>
    </row>
    <row r="102" spans="2:9" x14ac:dyDescent="0.25">
      <c r="B102" s="6"/>
      <c r="C102" s="6"/>
      <c r="D102" s="6"/>
      <c r="G102"/>
      <c r="H102"/>
      <c r="I102"/>
    </row>
    <row r="103" spans="2:9" x14ac:dyDescent="0.25">
      <c r="B103" s="6"/>
      <c r="C103" s="6"/>
      <c r="D103" s="6"/>
      <c r="G103"/>
      <c r="H103"/>
      <c r="I103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2"/>
  <sheetViews>
    <sheetView tabSelected="1" topLeftCell="A31" workbookViewId="0">
      <selection activeCell="N62" sqref="N62"/>
    </sheetView>
  </sheetViews>
  <sheetFormatPr defaultRowHeight="15" x14ac:dyDescent="0.25"/>
  <cols>
    <col min="1" max="1" width="17.5703125" customWidth="1"/>
    <col min="2" max="2" width="18.140625" customWidth="1"/>
    <col min="3" max="5" width="3.85546875" style="6" customWidth="1"/>
    <col min="6" max="6" width="8.28515625" customWidth="1"/>
    <col min="7" max="7" width="8.28515625" style="6" customWidth="1"/>
    <col min="8" max="8" width="25.7109375" style="6" customWidth="1"/>
    <col min="9" max="9" width="5" style="6" customWidth="1"/>
    <col min="10" max="14" width="5" customWidth="1"/>
    <col min="15" max="15" width="6.140625" customWidth="1"/>
    <col min="16" max="16" width="5" customWidth="1"/>
    <col min="17" max="17" width="11.42578125" customWidth="1"/>
    <col min="18" max="18" width="8.42578125" customWidth="1"/>
    <col min="19" max="19" width="0.140625" hidden="1" customWidth="1"/>
    <col min="20" max="20" width="3.42578125" hidden="1" customWidth="1"/>
    <col min="21" max="21" width="2.85546875" hidden="1" customWidth="1"/>
    <col min="22" max="22" width="2.28515625" hidden="1" customWidth="1"/>
    <col min="23" max="23" width="2" hidden="1" customWidth="1"/>
    <col min="24" max="24" width="3.28515625" hidden="1" customWidth="1"/>
    <col min="25" max="26" width="3.5703125" hidden="1" customWidth="1"/>
    <col min="27" max="27" width="4.140625" hidden="1" customWidth="1"/>
    <col min="28" max="28" width="4.85546875" hidden="1" customWidth="1"/>
    <col min="29" max="29" width="9.140625" hidden="1" customWidth="1"/>
    <col min="30" max="36" width="3.7109375" customWidth="1"/>
    <col min="37" max="37" width="3.5703125" customWidth="1"/>
    <col min="38" max="40" width="3.7109375" customWidth="1"/>
  </cols>
  <sheetData>
    <row r="1" spans="1:28" ht="28.5" x14ac:dyDescent="0.45">
      <c r="A1" s="5" t="s">
        <v>39</v>
      </c>
      <c r="B1" s="2"/>
    </row>
    <row r="2" spans="1:28" x14ac:dyDescent="0.25">
      <c r="A2" s="7"/>
      <c r="B2" s="2"/>
      <c r="H2" s="16" t="s">
        <v>54</v>
      </c>
      <c r="T2" s="19" t="s">
        <v>5</v>
      </c>
      <c r="U2" s="20" t="s">
        <v>6</v>
      </c>
      <c r="V2" s="20" t="s">
        <v>7</v>
      </c>
      <c r="W2" s="20" t="s">
        <v>8</v>
      </c>
      <c r="X2" s="21" t="s">
        <v>9</v>
      </c>
      <c r="Y2" s="22" t="s">
        <v>10</v>
      </c>
      <c r="Z2" s="20" t="s">
        <v>11</v>
      </c>
      <c r="AA2" s="21" t="s">
        <v>12</v>
      </c>
      <c r="AB2" s="25" t="s">
        <v>15</v>
      </c>
    </row>
    <row r="3" spans="1:28" x14ac:dyDescent="0.25">
      <c r="A3" s="8" t="s">
        <v>26</v>
      </c>
      <c r="B3" s="27" t="s">
        <v>38</v>
      </c>
      <c r="S3" s="9" t="str">
        <f t="shared" ref="S3:S13" si="0">A4</f>
        <v>PETAN DOMEN</v>
      </c>
      <c r="T3" s="10">
        <f t="array" ref="T3">SUM(($A$19:$A$75=S3)*(ISNUMBER($C$19:$C$75)),($B$19:$B$75=S3)*(ISNUMBER($E$19:$E$75)))</f>
        <v>5</v>
      </c>
      <c r="U3" s="6">
        <f t="array" ref="U3">SUM((home=S3)*(homescore&gt;visitorscore),(visitor=S3)*(visitorscore&gt;homescore))</f>
        <v>5</v>
      </c>
      <c r="V3" s="6">
        <f t="array" ref="V3">SUM((home=S3)*(homescore=visitorscore)*ISNUMBER(visitorscore),(visitor=S3)*(visitorscore=homescore)*ISNUMBER(homescore))</f>
        <v>0</v>
      </c>
      <c r="W3" s="6">
        <f t="array" ref="W3">SUM((home=S3)*(homescore&lt;visitorscore),(visitor=S3)*(visitorscore&lt;homescore))</f>
        <v>0</v>
      </c>
      <c r="X3" s="11">
        <f t="shared" ref="X3:X13" si="1">SUMIF(home,S3,homescore)+SUMIF(visitor,S3,visitorscore)</f>
        <v>45</v>
      </c>
      <c r="Y3" s="12">
        <f t="shared" ref="Y3:Y13" si="2">SUMIF(home,S3,visitorscore)+SUMIF(visitor,S3,homescore)</f>
        <v>20</v>
      </c>
      <c r="Z3" s="13">
        <f t="shared" ref="Z3:Z13" si="3">X3-Y3</f>
        <v>25</v>
      </c>
      <c r="AA3" s="11">
        <f>U3* Nastavitve!$B$2+V3* Nastavitve!$B$3+W3* Nastavitve!$B$4+VLOOKUP(S3,$A$4:$B$15,2,0)</f>
        <v>10</v>
      </c>
      <c r="AB3">
        <f t="shared" ref="AB3:AB13" si="4">X3+Z3*10000+AA3*1000000000</f>
        <v>10000250045</v>
      </c>
    </row>
    <row r="4" spans="1:28" x14ac:dyDescent="0.25">
      <c r="A4" s="4" t="s">
        <v>59</v>
      </c>
      <c r="B4" s="2"/>
      <c r="C4" s="54"/>
      <c r="H4" s="28" t="s">
        <v>36</v>
      </c>
      <c r="I4" s="43" t="s">
        <v>23</v>
      </c>
      <c r="J4" s="44" t="s">
        <v>24</v>
      </c>
      <c r="K4" s="44" t="s">
        <v>25</v>
      </c>
      <c r="L4" s="45" t="s">
        <v>18</v>
      </c>
      <c r="M4" s="46" t="s">
        <v>19</v>
      </c>
      <c r="N4" s="47" t="s">
        <v>20</v>
      </c>
      <c r="O4" s="45" t="s">
        <v>21</v>
      </c>
      <c r="S4" s="14" t="str">
        <f t="shared" si="0"/>
        <v>ALBREHT TADEJ</v>
      </c>
      <c r="T4" s="10">
        <f t="array" ref="T4">SUM(($A$19:$A$75=S4)*(ISNUMBER($C$19:$C$75)),($B$19:$B$75=S4)*(ISNUMBER($E$19:$E$75)))</f>
        <v>5</v>
      </c>
      <c r="U4" s="6">
        <f t="array" ref="U4">SUM((home=S4)*(homescore&gt;visitorscore),(visitor=S4)*(visitorscore&gt;homescore))</f>
        <v>2</v>
      </c>
      <c r="V4" s="6">
        <f t="array" ref="V4">SUM((home=S4)*(homescore=visitorscore)*ISNUMBER(visitorscore),(visitor=S4)*(visitorscore=homescore)*ISNUMBER(homescore))</f>
        <v>0</v>
      </c>
      <c r="W4" s="6">
        <f t="array" ref="W4">SUM((home=S4)*(homescore&lt;visitorscore),(visitor=S4)*(visitorscore&lt;homescore))</f>
        <v>3</v>
      </c>
      <c r="X4" s="11">
        <f t="shared" si="1"/>
        <v>34</v>
      </c>
      <c r="Y4" s="12">
        <f t="shared" si="2"/>
        <v>33</v>
      </c>
      <c r="Z4" s="13">
        <f t="shared" si="3"/>
        <v>1</v>
      </c>
      <c r="AA4" s="11">
        <f>U4* Nastavitve!$B$2+V4* Nastavitve!$B$3+W4* Nastavitve!$B$4+VLOOKUP(S4,$A$4:$B$15,2,0)</f>
        <v>4</v>
      </c>
      <c r="AB4">
        <f t="shared" si="4"/>
        <v>4000010034</v>
      </c>
    </row>
    <row r="5" spans="1:28" x14ac:dyDescent="0.25">
      <c r="A5" s="55" t="s">
        <v>63</v>
      </c>
      <c r="B5" s="2"/>
      <c r="C5" s="54"/>
      <c r="G5" s="63" t="s">
        <v>70</v>
      </c>
      <c r="H5" s="23" t="str">
        <f t="array" ref="H5">INDEX($S$3:$S$13,MATCH(LARGE($AB$3:$AB$13-ROW($AB$3:$AB$13)/COUNT($AB$3:$AB$13),ROW(H5)-ROW(H$5)+1),$AB$3:$AB$13-ROW($AB$3:$AB$13)/COUNT($AB$3:$AB$13),0))</f>
        <v>JEREB ALEŠ</v>
      </c>
      <c r="I5" s="12">
        <f t="shared" ref="I5:I15" si="5">VLOOKUP($H5,$S$3:$AA$13,2,0)</f>
        <v>8</v>
      </c>
      <c r="J5" s="6">
        <f t="shared" ref="J5:J15" si="6">VLOOKUP($H5,$S$3:$AA$13,3,0)</f>
        <v>6</v>
      </c>
      <c r="K5" s="6">
        <f t="shared" ref="K5:K15" si="7">VLOOKUP($H5,$S$3:$AA$13,5,0)</f>
        <v>2</v>
      </c>
      <c r="L5" s="11">
        <f t="shared" ref="L5:L15" si="8">VLOOKUP($H5,$S$3:$AA$13,6,0)</f>
        <v>61</v>
      </c>
      <c r="M5" s="12">
        <f t="shared" ref="M5:M15" si="9">VLOOKUP($H5,$S$3:$AA$13,7,0)</f>
        <v>47</v>
      </c>
      <c r="N5" s="6">
        <f t="shared" ref="N5:N15" si="10">VLOOKUP($H5,$S$3:$AA$13,8,0)</f>
        <v>14</v>
      </c>
      <c r="O5" s="11">
        <f t="shared" ref="O5:O15" si="11">VLOOKUP($H5,$S$3:$AA$13,9,0)</f>
        <v>12</v>
      </c>
      <c r="S5" s="14" t="str">
        <f t="shared" si="0"/>
        <v>ČUČEK ROBERT</v>
      </c>
      <c r="T5" s="10">
        <f t="array" ref="T5">SUM(($A$19:$A$75=S5)*(ISNUMBER($C$19:$C$75)),($B$19:$B$75=S5)*(ISNUMBER($E$19:$E$75)))</f>
        <v>5</v>
      </c>
      <c r="U5" s="6">
        <f t="array" ref="U5">SUM((home=S5)*(homescore&gt;visitorscore),(visitor=S5)*(visitorscore&gt;homescore))</f>
        <v>0</v>
      </c>
      <c r="V5" s="6">
        <f t="array" ref="V5">SUM((home=S5)*(homescore=visitorscore)*ISNUMBER(visitorscore),(visitor=S5)*(visitorscore=homescore)*ISNUMBER(homescore))</f>
        <v>0</v>
      </c>
      <c r="W5" s="6">
        <f t="array" ref="W5">SUM((home=S5)*(homescore&lt;visitorscore),(visitor=S5)*(visitorscore&lt;homescore))</f>
        <v>5</v>
      </c>
      <c r="X5" s="11">
        <f t="shared" si="1"/>
        <v>24</v>
      </c>
      <c r="Y5" s="12">
        <f t="shared" si="2"/>
        <v>45</v>
      </c>
      <c r="Z5" s="13">
        <f t="shared" si="3"/>
        <v>-21</v>
      </c>
      <c r="AA5" s="11">
        <f>U5* Nastavitve!$B$2+V5* Nastavitve!$B$3+W5* Nastavitve!$B$4+VLOOKUP(S5,$A$4:$B$15,2,0)</f>
        <v>0</v>
      </c>
      <c r="AB5">
        <f t="shared" si="4"/>
        <v>-209976</v>
      </c>
    </row>
    <row r="6" spans="1:28" x14ac:dyDescent="0.25">
      <c r="A6" s="55" t="s">
        <v>66</v>
      </c>
      <c r="B6" s="2"/>
      <c r="C6" s="54"/>
      <c r="G6" s="63" t="s">
        <v>71</v>
      </c>
      <c r="H6" s="23" t="str">
        <f t="array" ref="H6">INDEX($S$3:$S$13,MATCH(LARGE($AB$3:$AB$13-ROW($AB$3:$AB$13)/COUNT($AB$3:$AB$13),ROW(H6)-ROW(H$5)+1),$AB$3:$AB$13-ROW($AB$3:$AB$13)/COUNT($AB$3:$AB$13),0))</f>
        <v>PETAN DOMEN</v>
      </c>
      <c r="I6" s="12">
        <f t="shared" si="5"/>
        <v>5</v>
      </c>
      <c r="J6" s="6">
        <f t="shared" si="6"/>
        <v>5</v>
      </c>
      <c r="K6" s="6">
        <f t="shared" si="7"/>
        <v>0</v>
      </c>
      <c r="L6" s="11">
        <f t="shared" si="8"/>
        <v>45</v>
      </c>
      <c r="M6" s="12">
        <f t="shared" si="9"/>
        <v>20</v>
      </c>
      <c r="N6" s="6">
        <f t="shared" si="10"/>
        <v>25</v>
      </c>
      <c r="O6" s="11">
        <f t="shared" si="11"/>
        <v>10</v>
      </c>
      <c r="S6" s="14" t="str">
        <f t="shared" si="0"/>
        <v>ŠPANIČ BOJAN</v>
      </c>
      <c r="T6" s="10">
        <f t="array" ref="T6">SUM(($A$19:$A$75=S6)*(ISNUMBER($C$19:$C$75)),($B$19:$B$75=S6)*(ISNUMBER($E$19:$E$75)))</f>
        <v>5</v>
      </c>
      <c r="U6" s="6">
        <f t="array" ref="U6">SUM((home=S6)*(homescore&gt;visitorscore),(visitor=S6)*(visitorscore&gt;homescore))</f>
        <v>2</v>
      </c>
      <c r="V6" s="6">
        <f t="array" ref="V6">SUM((home=S6)*(homescore=visitorscore)*ISNUMBER(visitorscore),(visitor=S6)*(visitorscore=homescore)*ISNUMBER(homescore))</f>
        <v>0</v>
      </c>
      <c r="W6" s="6">
        <f t="array" ref="W6">SUM((home=S6)*(homescore&lt;visitorscore),(visitor=S6)*(visitorscore&lt;homescore))</f>
        <v>3</v>
      </c>
      <c r="X6" s="11">
        <f t="shared" si="1"/>
        <v>32</v>
      </c>
      <c r="Y6" s="12">
        <f t="shared" si="2"/>
        <v>32</v>
      </c>
      <c r="Z6" s="13">
        <f t="shared" si="3"/>
        <v>0</v>
      </c>
      <c r="AA6" s="11">
        <f>U6* Nastavitve!$B$2+V6* Nastavitve!$B$3+W6* Nastavitve!$B$4+VLOOKUP(S6,$A$4:$B$15,2,0)</f>
        <v>4</v>
      </c>
      <c r="AB6">
        <f t="shared" si="4"/>
        <v>4000000032</v>
      </c>
    </row>
    <row r="7" spans="1:28" x14ac:dyDescent="0.25">
      <c r="A7" s="55" t="s">
        <v>67</v>
      </c>
      <c r="B7" s="2"/>
      <c r="C7" s="54"/>
      <c r="G7" s="63" t="s">
        <v>72</v>
      </c>
      <c r="H7" s="23" t="str">
        <f t="array" ref="H7">INDEX($S$3:$S$13,MATCH(LARGE($AB$3:$AB$13-ROW($AB$3:$AB$13)/COUNT($AB$3:$AB$13),ROW(H7)-ROW(H$5)+1),$AB$3:$AB$13-ROW($AB$3:$AB$13)/COUNT($AB$3:$AB$13),0))</f>
        <v>ŽNIDARIČ MIHA</v>
      </c>
      <c r="I7" s="12">
        <f t="shared" si="5"/>
        <v>7</v>
      </c>
      <c r="J7" s="6">
        <f t="shared" si="6"/>
        <v>5</v>
      </c>
      <c r="K7" s="6">
        <f t="shared" si="7"/>
        <v>2</v>
      </c>
      <c r="L7" s="11">
        <f t="shared" si="8"/>
        <v>56</v>
      </c>
      <c r="M7" s="12">
        <f t="shared" si="9"/>
        <v>33</v>
      </c>
      <c r="N7" s="6">
        <f t="shared" si="10"/>
        <v>23</v>
      </c>
      <c r="O7" s="11">
        <f t="shared" si="11"/>
        <v>10</v>
      </c>
      <c r="S7" s="15" t="str">
        <f t="shared" si="0"/>
        <v>JEREB ALEŠ</v>
      </c>
      <c r="T7" s="10">
        <f t="array" ref="T7">SUM(($A$19:$A$75=S7)*(ISNUMBER($C$19:$C$75)),($B$19:$B$75=S7)*(ISNUMBER($E$19:$E$75)))</f>
        <v>8</v>
      </c>
      <c r="U7" s="6">
        <f t="array" ref="U7">SUM((home=S7)*(homescore&gt;visitorscore),(visitor=S7)*(visitorscore&gt;homescore))</f>
        <v>6</v>
      </c>
      <c r="V7" s="6">
        <f t="array" ref="V7">SUM((home=S7)*(homescore=visitorscore)*ISNUMBER(visitorscore),(visitor=S7)*(visitorscore=homescore)*ISNUMBER(homescore))</f>
        <v>0</v>
      </c>
      <c r="W7" s="6">
        <f t="array" ref="W7">SUM((home=S7)*(homescore&lt;visitorscore),(visitor=S7)*(visitorscore&lt;homescore))</f>
        <v>2</v>
      </c>
      <c r="X7" s="11">
        <f t="shared" si="1"/>
        <v>61</v>
      </c>
      <c r="Y7" s="12">
        <f t="shared" si="2"/>
        <v>47</v>
      </c>
      <c r="Z7" s="13">
        <f t="shared" si="3"/>
        <v>14</v>
      </c>
      <c r="AA7" s="11">
        <f>U7* Nastavitve!$B$2+V7* Nastavitve!$B$3+W7* Nastavitve!$B$4+VLOOKUP(S7,$A$4:$B$15,2,0)</f>
        <v>12</v>
      </c>
      <c r="AB7">
        <f t="shared" si="4"/>
        <v>12000140061</v>
      </c>
    </row>
    <row r="8" spans="1:28" x14ac:dyDescent="0.25">
      <c r="A8" s="55" t="s">
        <v>65</v>
      </c>
      <c r="B8" s="2"/>
      <c r="C8" s="54"/>
      <c r="G8" s="63" t="s">
        <v>73</v>
      </c>
      <c r="H8" s="23" t="str">
        <f t="array" ref="H8">INDEX($S$3:$S$13,MATCH(LARGE($AB$3:$AB$13-ROW($AB$3:$AB$13)/COUNT($AB$3:$AB$13),ROW(H8)-ROW(H$5)+1),$AB$3:$AB$13-ROW($AB$3:$AB$13)/COUNT($AB$3:$AB$13),0))</f>
        <v>SAJOVIC ALEŠ</v>
      </c>
      <c r="I8" s="12">
        <f t="shared" si="5"/>
        <v>8</v>
      </c>
      <c r="J8" s="6">
        <f t="shared" si="6"/>
        <v>4</v>
      </c>
      <c r="K8" s="6">
        <f t="shared" si="7"/>
        <v>4</v>
      </c>
      <c r="L8" s="11">
        <f t="shared" si="8"/>
        <v>53</v>
      </c>
      <c r="M8" s="12">
        <f t="shared" si="9"/>
        <v>64</v>
      </c>
      <c r="N8" s="6">
        <f t="shared" si="10"/>
        <v>-11</v>
      </c>
      <c r="O8" s="11">
        <f t="shared" si="11"/>
        <v>8</v>
      </c>
      <c r="S8" s="15" t="str">
        <f t="shared" si="0"/>
        <v>MAHNE MAJA</v>
      </c>
      <c r="T8" s="10">
        <f t="array" ref="T8">SUM(($A$19:$A$75=S8)*(ISNUMBER($C$19:$C$75)),($B$19:$B$75=S8)*(ISNUMBER($E$19:$E$75)))</f>
        <v>3</v>
      </c>
      <c r="U8" s="6">
        <f t="array" ref="U8">SUM((home=S8)*(homescore&gt;visitorscore),(visitor=S8)*(visitorscore&gt;homescore))</f>
        <v>1</v>
      </c>
      <c r="V8" s="6">
        <f t="array" ref="V8">SUM((home=S8)*(homescore=visitorscore)*ISNUMBER(visitorscore),(visitor=S8)*(visitorscore=homescore)*ISNUMBER(homescore))</f>
        <v>0</v>
      </c>
      <c r="W8" s="6">
        <f t="array" ref="W8">SUM((home=S8)*(homescore&lt;visitorscore),(visitor=S8)*(visitorscore&lt;homescore))</f>
        <v>2</v>
      </c>
      <c r="X8" s="11">
        <f t="shared" si="1"/>
        <v>18</v>
      </c>
      <c r="Y8" s="12">
        <f t="shared" si="2"/>
        <v>26</v>
      </c>
      <c r="Z8" s="13">
        <f t="shared" si="3"/>
        <v>-8</v>
      </c>
      <c r="AA8" s="11">
        <f>U8* Nastavitve!$B$2+V8* Nastavitve!$B$3+W8* Nastavitve!$B$4+VLOOKUP(S8,$A$4:$B$15,2,0)</f>
        <v>2</v>
      </c>
      <c r="AB8">
        <f t="shared" si="4"/>
        <v>1999920018</v>
      </c>
    </row>
    <row r="9" spans="1:28" x14ac:dyDescent="0.25">
      <c r="A9" s="55" t="s">
        <v>69</v>
      </c>
      <c r="B9" s="2"/>
      <c r="C9" s="54"/>
      <c r="G9" s="63" t="s">
        <v>74</v>
      </c>
      <c r="H9" s="23" t="str">
        <f t="array" ref="H9">INDEX($S$3:$S$13,MATCH(LARGE($AB$3:$AB$13-ROW($AB$3:$AB$13)/COUNT($AB$3:$AB$13),ROW(H9)-ROW(H$5)+1),$AB$3:$AB$13-ROW($AB$3:$AB$13)/COUNT($AB$3:$AB$13),0))</f>
        <v>ZDOVC PETER</v>
      </c>
      <c r="I9" s="12">
        <f t="shared" si="5"/>
        <v>6</v>
      </c>
      <c r="J9" s="6">
        <f t="shared" si="6"/>
        <v>3</v>
      </c>
      <c r="K9" s="6">
        <f t="shared" si="7"/>
        <v>3</v>
      </c>
      <c r="L9" s="11">
        <f t="shared" si="8"/>
        <v>43</v>
      </c>
      <c r="M9" s="12">
        <f t="shared" si="9"/>
        <v>42</v>
      </c>
      <c r="N9" s="6">
        <f t="shared" si="10"/>
        <v>1</v>
      </c>
      <c r="O9" s="11">
        <f t="shared" si="11"/>
        <v>6</v>
      </c>
      <c r="S9" s="15" t="str">
        <f t="shared" si="0"/>
        <v>KRAŠEVEC GAŠPER</v>
      </c>
      <c r="T9" s="10">
        <f t="array" ref="T9">SUM(($A$19:$A$75=S9)*(ISNUMBER($C$19:$C$75)),($B$19:$B$75=S9)*(ISNUMBER($E$19:$E$75)))</f>
        <v>3</v>
      </c>
      <c r="U9" s="6">
        <f t="array" ref="U9">SUM((home=S9)*(homescore&gt;visitorscore),(visitor=S9)*(visitorscore&gt;homescore))</f>
        <v>0</v>
      </c>
      <c r="V9" s="6">
        <f t="array" ref="V9">SUM((home=S9)*(homescore=visitorscore)*ISNUMBER(visitorscore),(visitor=S9)*(visitorscore=homescore)*ISNUMBER(homescore))</f>
        <v>0</v>
      </c>
      <c r="W9" s="6">
        <f t="array" ref="W9">SUM((home=S9)*(homescore&lt;visitorscore),(visitor=S9)*(visitorscore&lt;homescore))</f>
        <v>3</v>
      </c>
      <c r="X9" s="11">
        <f t="shared" si="1"/>
        <v>3</v>
      </c>
      <c r="Y9" s="12">
        <f t="shared" si="2"/>
        <v>27</v>
      </c>
      <c r="Z9" s="13">
        <f t="shared" si="3"/>
        <v>-24</v>
      </c>
      <c r="AA9" s="11">
        <f>U9* Nastavitve!$B$2+V9* Nastavitve!$B$3+W9* Nastavitve!$B$4+VLOOKUP(S9,$A$4:$B$15,2,0)</f>
        <v>0</v>
      </c>
      <c r="AB9">
        <f t="shared" si="4"/>
        <v>-239997</v>
      </c>
    </row>
    <row r="10" spans="1:28" x14ac:dyDescent="0.25">
      <c r="A10" s="55" t="s">
        <v>68</v>
      </c>
      <c r="B10" s="2"/>
      <c r="C10" s="54"/>
      <c r="G10" s="63" t="s">
        <v>75</v>
      </c>
      <c r="H10" s="23" t="str">
        <f t="array" ref="H10">INDEX($S$3:$S$13,MATCH(LARGE($AB$3:$AB$13-ROW($AB$3:$AB$13)/COUNT($AB$3:$AB$13),ROW(H10)-ROW(H$5)+1),$AB$3:$AB$13-ROW($AB$3:$AB$13)/COUNT($AB$3:$AB$13),0))</f>
        <v>ALBREHT TADEJ</v>
      </c>
      <c r="I10" s="12">
        <f t="shared" si="5"/>
        <v>5</v>
      </c>
      <c r="J10" s="6">
        <f t="shared" si="6"/>
        <v>2</v>
      </c>
      <c r="K10" s="6">
        <f t="shared" si="7"/>
        <v>3</v>
      </c>
      <c r="L10" s="11">
        <f t="shared" si="8"/>
        <v>34</v>
      </c>
      <c r="M10" s="12">
        <f t="shared" si="9"/>
        <v>33</v>
      </c>
      <c r="N10" s="6">
        <f t="shared" si="10"/>
        <v>1</v>
      </c>
      <c r="O10" s="11">
        <f t="shared" si="11"/>
        <v>4</v>
      </c>
      <c r="S10" s="15" t="str">
        <f t="shared" si="0"/>
        <v>ZDOVC PETER</v>
      </c>
      <c r="T10" s="10">
        <f t="array" ref="T10">SUM(($A$19:$A$75=S10)*(ISNUMBER($C$19:$C$75)),($B$19:$B$75=S10)*(ISNUMBER($E$19:$E$75)))</f>
        <v>6</v>
      </c>
      <c r="U10" s="6">
        <f t="array" ref="U10">SUM((home=S10)*(homescore&gt;visitorscore),(visitor=S10)*(visitorscore&gt;homescore))</f>
        <v>3</v>
      </c>
      <c r="V10" s="6">
        <f t="array" ref="V10">SUM((home=S10)*(homescore=visitorscore)*ISNUMBER(visitorscore),(visitor=S10)*(visitorscore=homescore)*ISNUMBER(homescore))</f>
        <v>0</v>
      </c>
      <c r="W10" s="6">
        <f t="array" ref="W10">SUM((home=S10)*(homescore&lt;visitorscore),(visitor=S10)*(visitorscore&lt;homescore))</f>
        <v>3</v>
      </c>
      <c r="X10" s="11">
        <f t="shared" si="1"/>
        <v>43</v>
      </c>
      <c r="Y10" s="12">
        <f t="shared" si="2"/>
        <v>42</v>
      </c>
      <c r="Z10" s="13">
        <f t="shared" si="3"/>
        <v>1</v>
      </c>
      <c r="AA10" s="11">
        <f>U10* Nastavitve!$B$2+V10* Nastavitve!$B$3+W10* Nastavitve!$B$4+VLOOKUP(S10,$A$4:$B$15,2,0)</f>
        <v>6</v>
      </c>
      <c r="AB10">
        <f t="shared" si="4"/>
        <v>6000010043</v>
      </c>
    </row>
    <row r="11" spans="1:28" x14ac:dyDescent="0.25">
      <c r="A11" s="55" t="s">
        <v>64</v>
      </c>
      <c r="B11" s="2"/>
      <c r="C11" s="54"/>
      <c r="G11" s="63" t="s">
        <v>76</v>
      </c>
      <c r="H11" s="23" t="str">
        <f t="array" ref="H11">INDEX($S$3:$S$13,MATCH(LARGE($AB$3:$AB$13-ROW($AB$3:$AB$13)/COUNT($AB$3:$AB$13),ROW(H11)-ROW(H$5)+1),$AB$3:$AB$13-ROW($AB$3:$AB$13)/COUNT($AB$3:$AB$13),0))</f>
        <v>DEDEK MIHA</v>
      </c>
      <c r="I11" s="12">
        <f t="shared" si="5"/>
        <v>5</v>
      </c>
      <c r="J11" s="6">
        <f t="shared" si="6"/>
        <v>2</v>
      </c>
      <c r="K11" s="6">
        <f t="shared" si="7"/>
        <v>3</v>
      </c>
      <c r="L11" s="11">
        <f t="shared" si="8"/>
        <v>38</v>
      </c>
      <c r="M11" s="12">
        <f t="shared" si="9"/>
        <v>38</v>
      </c>
      <c r="N11" s="6">
        <f t="shared" si="10"/>
        <v>0</v>
      </c>
      <c r="O11" s="11">
        <f t="shared" si="11"/>
        <v>4</v>
      </c>
      <c r="S11" s="15" t="str">
        <f t="shared" si="0"/>
        <v>SAJOVIC ALEŠ</v>
      </c>
      <c r="T11" s="10">
        <f t="array" ref="T11">SUM(($A$19:$A$75=S11)*(ISNUMBER($C$19:$C$75)),($B$19:$B$75=S11)*(ISNUMBER($E$19:$E$75)))</f>
        <v>8</v>
      </c>
      <c r="U11" s="6">
        <f t="array" ref="U11">SUM((home=S11)*(homescore&gt;visitorscore),(visitor=S11)*(visitorscore&gt;homescore))</f>
        <v>4</v>
      </c>
      <c r="V11" s="6">
        <f t="array" ref="V11">SUM((home=S11)*(homescore=visitorscore)*ISNUMBER(visitorscore),(visitor=S11)*(visitorscore=homescore)*ISNUMBER(homescore))</f>
        <v>0</v>
      </c>
      <c r="W11" s="6">
        <f t="array" ref="W11">SUM((home=S11)*(homescore&lt;visitorscore),(visitor=S11)*(visitorscore&lt;homescore))</f>
        <v>4</v>
      </c>
      <c r="X11" s="11">
        <f t="shared" si="1"/>
        <v>53</v>
      </c>
      <c r="Y11" s="12">
        <f t="shared" si="2"/>
        <v>64</v>
      </c>
      <c r="Z11" s="13">
        <f t="shared" si="3"/>
        <v>-11</v>
      </c>
      <c r="AA11" s="11">
        <f>U11* Nastavitve!$B$2+V11* Nastavitve!$B$3+W11* Nastavitve!$B$4+VLOOKUP(S11,$A$4:$B$15,2,0)</f>
        <v>8</v>
      </c>
      <c r="AB11">
        <f t="shared" si="4"/>
        <v>7999890053</v>
      </c>
    </row>
    <row r="12" spans="1:28" x14ac:dyDescent="0.25">
      <c r="A12" s="55" t="s">
        <v>61</v>
      </c>
      <c r="B12" s="2"/>
      <c r="C12" s="54"/>
      <c r="G12" s="63" t="s">
        <v>77</v>
      </c>
      <c r="H12" s="23" t="str">
        <f t="array" ref="H12">INDEX($S$3:$S$13,MATCH(LARGE($AB$3:$AB$13-ROW($AB$3:$AB$13)/COUNT($AB$3:$AB$13),ROW(H12)-ROW(H$5)+1),$AB$3:$AB$13-ROW($AB$3:$AB$13)/COUNT($AB$3:$AB$13),0))</f>
        <v>ŠPANIČ BOJAN</v>
      </c>
      <c r="I12" s="12">
        <f t="shared" si="5"/>
        <v>5</v>
      </c>
      <c r="J12" s="6">
        <f t="shared" si="6"/>
        <v>2</v>
      </c>
      <c r="K12" s="6">
        <f t="shared" si="7"/>
        <v>3</v>
      </c>
      <c r="L12" s="11">
        <f t="shared" si="8"/>
        <v>32</v>
      </c>
      <c r="M12" s="12">
        <f t="shared" si="9"/>
        <v>32</v>
      </c>
      <c r="N12" s="6">
        <f t="shared" si="10"/>
        <v>0</v>
      </c>
      <c r="O12" s="11">
        <f t="shared" si="11"/>
        <v>4</v>
      </c>
      <c r="S12" s="15" t="str">
        <f t="shared" si="0"/>
        <v>DEDEK MIHA</v>
      </c>
      <c r="T12" s="10">
        <f t="array" ref="T12">SUM(($A$19:$A$75=S12)*(ISNUMBER($C$19:$C$75)),($B$19:$B$75=S12)*(ISNUMBER($E$19:$E$75)))</f>
        <v>5</v>
      </c>
      <c r="U12" s="6">
        <f t="array" ref="U12">SUM((home=S12)*(homescore&gt;visitorscore),(visitor=S12)*(visitorscore&gt;homescore))</f>
        <v>2</v>
      </c>
      <c r="V12" s="6">
        <f t="array" ref="V12">SUM((home=S12)*(homescore=visitorscore)*ISNUMBER(visitorscore),(visitor=S12)*(visitorscore=homescore)*ISNUMBER(homescore))</f>
        <v>0</v>
      </c>
      <c r="W12" s="6">
        <f t="array" ref="W12">SUM((home=S12)*(homescore&lt;visitorscore),(visitor=S12)*(visitorscore&lt;homescore))</f>
        <v>3</v>
      </c>
      <c r="X12" s="11">
        <f t="shared" si="1"/>
        <v>38</v>
      </c>
      <c r="Y12" s="12">
        <f t="shared" si="2"/>
        <v>38</v>
      </c>
      <c r="Z12" s="13">
        <f t="shared" si="3"/>
        <v>0</v>
      </c>
      <c r="AA12" s="11">
        <f>U12* Nastavitve!$B$2+V12* Nastavitve!$B$3+W12* Nastavitve!$B$4+VLOOKUP(S12,$A$4:$B$15,2,0)</f>
        <v>4</v>
      </c>
      <c r="AB12">
        <f t="shared" si="4"/>
        <v>4000000038</v>
      </c>
    </row>
    <row r="13" spans="1:28" x14ac:dyDescent="0.25">
      <c r="A13" s="55" t="s">
        <v>60</v>
      </c>
      <c r="B13" s="2"/>
      <c r="C13" s="54"/>
      <c r="G13" s="63" t="s">
        <v>78</v>
      </c>
      <c r="H13" s="23" t="str">
        <f t="array" ref="H13">INDEX($S$3:$S$13,MATCH(LARGE($AB$3:$AB$13-ROW($AB$3:$AB$13)/COUNT($AB$3:$AB$13),ROW(H13)-ROW(H$5)+1),$AB$3:$AB$13-ROW($AB$3:$AB$13)/COUNT($AB$3:$AB$13),0))</f>
        <v>MAHNE MAJA</v>
      </c>
      <c r="I13" s="12">
        <f t="shared" si="5"/>
        <v>3</v>
      </c>
      <c r="J13" s="6">
        <f t="shared" si="6"/>
        <v>1</v>
      </c>
      <c r="K13" s="6">
        <f t="shared" si="7"/>
        <v>2</v>
      </c>
      <c r="L13" s="11">
        <f t="shared" si="8"/>
        <v>18</v>
      </c>
      <c r="M13" s="12">
        <f t="shared" si="9"/>
        <v>26</v>
      </c>
      <c r="N13" s="6">
        <f t="shared" si="10"/>
        <v>-8</v>
      </c>
      <c r="O13" s="11">
        <f t="shared" si="11"/>
        <v>2</v>
      </c>
      <c r="S13" s="15" t="str">
        <f t="shared" si="0"/>
        <v>ŽNIDARIČ MIHA</v>
      </c>
      <c r="T13" s="10">
        <f t="array" ref="T13">SUM(($A$19:$A$75=S13)*(ISNUMBER($C$19:$C$75)),($B$19:$B$75=S13)*(ISNUMBER($E$19:$E$75)))</f>
        <v>7</v>
      </c>
      <c r="U13" s="6">
        <f t="array" ref="U13">SUM((home=S13)*(homescore&gt;visitorscore),(visitor=S13)*(visitorscore&gt;homescore))</f>
        <v>5</v>
      </c>
      <c r="V13" s="6">
        <f t="array" ref="V13">SUM((home=S13)*(homescore=visitorscore)*ISNUMBER(visitorscore),(visitor=S13)*(visitorscore=homescore)*ISNUMBER(homescore))</f>
        <v>0</v>
      </c>
      <c r="W13" s="6">
        <f t="array" ref="W13">SUM((home=S13)*(homescore&lt;visitorscore),(visitor=S13)*(visitorscore&lt;homescore))</f>
        <v>2</v>
      </c>
      <c r="X13" s="11">
        <f t="shared" si="1"/>
        <v>56</v>
      </c>
      <c r="Y13" s="12">
        <f t="shared" si="2"/>
        <v>33</v>
      </c>
      <c r="Z13" s="13">
        <f t="shared" si="3"/>
        <v>23</v>
      </c>
      <c r="AA13" s="11">
        <f>U13* Nastavitve!$B$2+V13* Nastavitve!$B$3+W13* Nastavitve!$B$4+VLOOKUP(S13,$A$4:$B$15,2,0)</f>
        <v>10</v>
      </c>
      <c r="AB13">
        <f t="shared" si="4"/>
        <v>10000230056</v>
      </c>
    </row>
    <row r="14" spans="1:28" x14ac:dyDescent="0.25">
      <c r="A14" s="55" t="s">
        <v>62</v>
      </c>
      <c r="B14" s="2"/>
      <c r="C14" s="54"/>
      <c r="G14" s="63" t="s">
        <v>79</v>
      </c>
      <c r="H14" s="23" t="str">
        <f t="array" ref="H14">INDEX($S$3:$S$13,MATCH(LARGE($AB$3:$AB$13-ROW($AB$3:$AB$13)/COUNT($AB$3:$AB$13),ROW(H14)-ROW(H$5)+1),$AB$3:$AB$13-ROW($AB$3:$AB$13)/COUNT($AB$3:$AB$13),0))</f>
        <v>ČUČEK ROBERT</v>
      </c>
      <c r="I14" s="12">
        <f t="shared" si="5"/>
        <v>5</v>
      </c>
      <c r="J14" s="6">
        <f t="shared" si="6"/>
        <v>0</v>
      </c>
      <c r="K14" s="6">
        <f t="shared" si="7"/>
        <v>5</v>
      </c>
      <c r="L14" s="11">
        <f t="shared" si="8"/>
        <v>24</v>
      </c>
      <c r="M14" s="12">
        <f t="shared" si="9"/>
        <v>45</v>
      </c>
      <c r="N14" s="6">
        <f t="shared" si="10"/>
        <v>-21</v>
      </c>
      <c r="O14" s="11">
        <f t="shared" si="11"/>
        <v>0</v>
      </c>
    </row>
    <row r="15" spans="1:28" x14ac:dyDescent="0.25">
      <c r="B15" s="2"/>
      <c r="C15" s="54"/>
      <c r="G15" s="63" t="s">
        <v>80</v>
      </c>
      <c r="H15" s="23" t="str">
        <f t="array" ref="H15">INDEX($S$3:$S$13,MATCH(LARGE($AB$3:$AB$13-ROW($AB$3:$AB$13)/COUNT($AB$3:$AB$13),ROW(H15)-ROW(H$5)+1),$AB$3:$AB$13-ROW($AB$3:$AB$13)/COUNT($AB$3:$AB$13),0))</f>
        <v>KRAŠEVEC GAŠPER</v>
      </c>
      <c r="I15" s="12">
        <f t="shared" si="5"/>
        <v>3</v>
      </c>
      <c r="J15" s="6">
        <f t="shared" si="6"/>
        <v>0</v>
      </c>
      <c r="K15" s="6">
        <f t="shared" si="7"/>
        <v>3</v>
      </c>
      <c r="L15" s="11">
        <f t="shared" si="8"/>
        <v>3</v>
      </c>
      <c r="M15" s="12">
        <f t="shared" si="9"/>
        <v>27</v>
      </c>
      <c r="N15" s="6">
        <f t="shared" si="10"/>
        <v>-24</v>
      </c>
      <c r="O15" s="11">
        <f t="shared" si="11"/>
        <v>0</v>
      </c>
    </row>
    <row r="16" spans="1:28" x14ac:dyDescent="0.25">
      <c r="H16"/>
      <c r="I16"/>
    </row>
    <row r="19" spans="1:8" x14ac:dyDescent="0.25">
      <c r="A19" s="31" t="str">
        <f t="shared" ref="A19:A28" si="12">A4</f>
        <v>PETAN DOMEN</v>
      </c>
      <c r="B19" s="31" t="str">
        <f>A13</f>
        <v>DEDEK MIHA</v>
      </c>
      <c r="C19" s="52">
        <v>9</v>
      </c>
      <c r="D19" s="32" t="s">
        <v>4</v>
      </c>
      <c r="E19" s="32">
        <v>6</v>
      </c>
      <c r="F19" s="13" t="s">
        <v>27</v>
      </c>
    </row>
    <row r="20" spans="1:8" x14ac:dyDescent="0.25">
      <c r="A20" s="31" t="str">
        <f t="shared" si="12"/>
        <v>ALBREHT TADEJ</v>
      </c>
      <c r="B20" s="31" t="str">
        <f>A12</f>
        <v>SAJOVIC ALEŠ</v>
      </c>
      <c r="C20" s="52">
        <v>9</v>
      </c>
      <c r="D20" s="32" t="s">
        <v>4</v>
      </c>
      <c r="E20" s="32">
        <v>3</v>
      </c>
      <c r="F20" s="13" t="s">
        <v>27</v>
      </c>
      <c r="H20" s="33" t="s">
        <v>37</v>
      </c>
    </row>
    <row r="21" spans="1:8" x14ac:dyDescent="0.25">
      <c r="A21" s="31" t="str">
        <f t="shared" si="12"/>
        <v>ČUČEK ROBERT</v>
      </c>
      <c r="B21" s="31" t="str">
        <f>A11</f>
        <v>ZDOVC PETER</v>
      </c>
      <c r="C21" s="52">
        <v>7</v>
      </c>
      <c r="D21" s="32" t="s">
        <v>4</v>
      </c>
      <c r="E21" s="32">
        <v>9</v>
      </c>
      <c r="F21" s="13" t="s">
        <v>27</v>
      </c>
      <c r="H21" s="19" t="str">
        <f>A14</f>
        <v>ŽNIDARIČ MIHA</v>
      </c>
    </row>
    <row r="22" spans="1:8" x14ac:dyDescent="0.25">
      <c r="A22" s="31" t="str">
        <f t="shared" si="12"/>
        <v>ŠPANIČ BOJAN</v>
      </c>
      <c r="B22" s="31" t="str">
        <f>A10</f>
        <v>KRAŠEVEC GAŠPER</v>
      </c>
      <c r="C22" s="52">
        <v>9</v>
      </c>
      <c r="D22" s="32" t="s">
        <v>4</v>
      </c>
      <c r="E22" s="32">
        <v>1</v>
      </c>
      <c r="F22" s="13" t="s">
        <v>27</v>
      </c>
    </row>
    <row r="23" spans="1:8" ht="15.75" thickBot="1" x14ac:dyDescent="0.3">
      <c r="A23" s="37" t="str">
        <f t="shared" si="12"/>
        <v>JEREB ALEŠ</v>
      </c>
      <c r="B23" s="37" t="str">
        <f>A9</f>
        <v>MAHNE MAJA</v>
      </c>
      <c r="C23" s="58">
        <v>9</v>
      </c>
      <c r="D23" s="38" t="s">
        <v>4</v>
      </c>
      <c r="E23" s="38">
        <v>6</v>
      </c>
      <c r="F23" s="13" t="s">
        <v>27</v>
      </c>
    </row>
    <row r="24" spans="1:8" x14ac:dyDescent="0.25">
      <c r="A24" s="3" t="str">
        <f t="shared" si="12"/>
        <v>MAHNE MAJA</v>
      </c>
      <c r="B24" s="3" t="str">
        <f>A7</f>
        <v>ŠPANIČ BOJAN</v>
      </c>
      <c r="C24" s="56"/>
      <c r="D24" s="57" t="s">
        <v>4</v>
      </c>
      <c r="E24" s="57"/>
      <c r="F24" s="13" t="s">
        <v>28</v>
      </c>
    </row>
    <row r="25" spans="1:8" x14ac:dyDescent="0.25">
      <c r="A25" s="4" t="str">
        <f t="shared" si="12"/>
        <v>KRAŠEVEC GAŠPER</v>
      </c>
      <c r="B25" s="4" t="str">
        <f>A6</f>
        <v>ČUČEK ROBERT</v>
      </c>
      <c r="C25" s="53"/>
      <c r="D25" s="34" t="s">
        <v>4</v>
      </c>
      <c r="E25" s="34"/>
      <c r="F25" s="13" t="s">
        <v>28</v>
      </c>
      <c r="H25" s="33" t="s">
        <v>37</v>
      </c>
    </row>
    <row r="26" spans="1:8" x14ac:dyDescent="0.25">
      <c r="A26" s="4" t="str">
        <f t="shared" si="12"/>
        <v>ZDOVC PETER</v>
      </c>
      <c r="B26" s="4" t="str">
        <f>A5</f>
        <v>ALBREHT TADEJ</v>
      </c>
      <c r="C26" s="53">
        <v>9</v>
      </c>
      <c r="D26" s="34" t="s">
        <v>4</v>
      </c>
      <c r="E26" s="34">
        <v>8</v>
      </c>
      <c r="F26" s="13" t="s">
        <v>28</v>
      </c>
      <c r="H26" s="19" t="str">
        <f>A8</f>
        <v>JEREB ALEŠ</v>
      </c>
    </row>
    <row r="27" spans="1:8" x14ac:dyDescent="0.25">
      <c r="A27" s="4" t="str">
        <f t="shared" si="12"/>
        <v>SAJOVIC ALEŠ</v>
      </c>
      <c r="B27" s="4" t="str">
        <f>A4</f>
        <v>PETAN DOMEN</v>
      </c>
      <c r="C27" s="53">
        <v>0</v>
      </c>
      <c r="D27" s="34" t="s">
        <v>4</v>
      </c>
      <c r="E27" s="34">
        <v>9</v>
      </c>
      <c r="F27" s="13" t="s">
        <v>28</v>
      </c>
    </row>
    <row r="28" spans="1:8" ht="15.75" thickBot="1" x14ac:dyDescent="0.3">
      <c r="A28" s="60" t="str">
        <f t="shared" si="12"/>
        <v>DEDEK MIHA</v>
      </c>
      <c r="B28" s="60" t="str">
        <f>A14</f>
        <v>ŽNIDARIČ MIHA</v>
      </c>
      <c r="C28" s="61">
        <v>9</v>
      </c>
      <c r="D28" s="62" t="s">
        <v>4</v>
      </c>
      <c r="E28" s="62">
        <v>5</v>
      </c>
      <c r="F28" s="13" t="s">
        <v>28</v>
      </c>
    </row>
    <row r="29" spans="1:8" x14ac:dyDescent="0.25">
      <c r="A29" s="39" t="str">
        <f>A8</f>
        <v>JEREB ALEŠ</v>
      </c>
      <c r="B29" s="39" t="str">
        <f>A11</f>
        <v>ZDOVC PETER</v>
      </c>
      <c r="C29" s="59">
        <v>9</v>
      </c>
      <c r="D29" s="40" t="s">
        <v>4</v>
      </c>
      <c r="E29" s="40">
        <v>5</v>
      </c>
      <c r="F29" s="25" t="s">
        <v>29</v>
      </c>
    </row>
    <row r="30" spans="1:8" x14ac:dyDescent="0.25">
      <c r="A30" s="31" t="str">
        <f>A7</f>
        <v>ŠPANIČ BOJAN</v>
      </c>
      <c r="B30" s="31" t="str">
        <f>A12</f>
        <v>SAJOVIC ALEŠ</v>
      </c>
      <c r="C30" s="52">
        <v>6</v>
      </c>
      <c r="D30" s="32" t="s">
        <v>4</v>
      </c>
      <c r="E30" s="32">
        <v>9</v>
      </c>
      <c r="F30" s="25" t="s">
        <v>29</v>
      </c>
      <c r="H30" s="33" t="s">
        <v>37</v>
      </c>
    </row>
    <row r="31" spans="1:8" x14ac:dyDescent="0.25">
      <c r="A31" s="31" t="str">
        <f>A5</f>
        <v>ALBREHT TADEJ</v>
      </c>
      <c r="B31" s="31" t="str">
        <f>A14</f>
        <v>ŽNIDARIČ MIHA</v>
      </c>
      <c r="C31" s="52">
        <v>3</v>
      </c>
      <c r="D31" s="32" t="s">
        <v>4</v>
      </c>
      <c r="E31" s="32">
        <v>9</v>
      </c>
      <c r="F31" s="25" t="s">
        <v>29</v>
      </c>
      <c r="H31" s="19" t="str">
        <f>A4</f>
        <v>PETAN DOMEN</v>
      </c>
    </row>
    <row r="32" spans="1:8" x14ac:dyDescent="0.25">
      <c r="A32" s="31" t="str">
        <f>A9</f>
        <v>MAHNE MAJA</v>
      </c>
      <c r="B32" s="31" t="str">
        <f>A10</f>
        <v>KRAŠEVEC GAŠPER</v>
      </c>
      <c r="C32" s="52"/>
      <c r="D32" s="32" t="s">
        <v>4</v>
      </c>
      <c r="E32" s="32"/>
      <c r="F32" s="25" t="s">
        <v>29</v>
      </c>
    </row>
    <row r="33" spans="1:29" ht="15.75" thickBot="1" x14ac:dyDescent="0.3">
      <c r="A33" s="37" t="str">
        <f>A6</f>
        <v>ČUČEK ROBERT</v>
      </c>
      <c r="B33" s="37" t="str">
        <f>A13</f>
        <v>DEDEK MIHA</v>
      </c>
      <c r="C33" s="58">
        <v>6</v>
      </c>
      <c r="D33" s="38" t="s">
        <v>4</v>
      </c>
      <c r="E33" s="38">
        <v>9</v>
      </c>
      <c r="F33" s="25" t="s">
        <v>29</v>
      </c>
    </row>
    <row r="34" spans="1:29" x14ac:dyDescent="0.25">
      <c r="A34" s="3" t="str">
        <f>A11</f>
        <v>ZDOVC PETER</v>
      </c>
      <c r="B34" s="3" t="str">
        <f>A7</f>
        <v>ŠPANIČ BOJAN</v>
      </c>
      <c r="C34" s="56"/>
      <c r="D34" s="57" t="s">
        <v>4</v>
      </c>
      <c r="E34" s="57"/>
      <c r="F34" s="25" t="s">
        <v>30</v>
      </c>
      <c r="AB34" s="6"/>
      <c r="AC34" s="6"/>
    </row>
    <row r="35" spans="1:29" x14ac:dyDescent="0.25">
      <c r="A35" s="4" t="str">
        <f>A14</f>
        <v>ŽNIDARIČ MIHA</v>
      </c>
      <c r="B35" s="4" t="str">
        <f>A4</f>
        <v>PETAN DOMEN</v>
      </c>
      <c r="C35" s="53">
        <v>6</v>
      </c>
      <c r="D35" s="34" t="s">
        <v>4</v>
      </c>
      <c r="E35" s="34">
        <v>9</v>
      </c>
      <c r="F35" s="25" t="s">
        <v>30</v>
      </c>
      <c r="H35" s="33" t="s">
        <v>37</v>
      </c>
      <c r="AB35" s="6"/>
      <c r="AC35" s="6"/>
    </row>
    <row r="36" spans="1:29" x14ac:dyDescent="0.25">
      <c r="A36" s="4" t="str">
        <f>A10</f>
        <v>KRAŠEVEC GAŠPER</v>
      </c>
      <c r="B36" s="4" t="str">
        <f>A8</f>
        <v>JEREB ALEŠ</v>
      </c>
      <c r="C36" s="53">
        <v>2</v>
      </c>
      <c r="D36" s="34" t="s">
        <v>4</v>
      </c>
      <c r="E36" s="34">
        <v>9</v>
      </c>
      <c r="F36" s="25" t="s">
        <v>30</v>
      </c>
      <c r="H36" s="19" t="str">
        <f>A9</f>
        <v>MAHNE MAJA</v>
      </c>
      <c r="AB36" s="6"/>
      <c r="AC36" s="6"/>
    </row>
    <row r="37" spans="1:29" x14ac:dyDescent="0.25">
      <c r="A37" s="4" t="str">
        <f>A12</f>
        <v>SAJOVIC ALEŠ</v>
      </c>
      <c r="B37" s="4" t="str">
        <f>A6</f>
        <v>ČUČEK ROBERT</v>
      </c>
      <c r="C37" s="53">
        <v>9</v>
      </c>
      <c r="D37" s="34" t="s">
        <v>4</v>
      </c>
      <c r="E37" s="34">
        <v>8</v>
      </c>
      <c r="F37" s="25" t="s">
        <v>30</v>
      </c>
    </row>
    <row r="38" spans="1:29" ht="15.75" thickBot="1" x14ac:dyDescent="0.3">
      <c r="A38" s="60" t="str">
        <f>A13</f>
        <v>DEDEK MIHA</v>
      </c>
      <c r="B38" s="60" t="str">
        <f>A5</f>
        <v>ALBREHT TADEJ</v>
      </c>
      <c r="C38" s="61"/>
      <c r="D38" s="62" t="s">
        <v>4</v>
      </c>
      <c r="E38" s="62"/>
      <c r="F38" s="25" t="s">
        <v>30</v>
      </c>
    </row>
    <row r="39" spans="1:29" x14ac:dyDescent="0.25">
      <c r="A39" s="39" t="str">
        <f>A7</f>
        <v>ŠPANIČ BOJAN</v>
      </c>
      <c r="B39" s="39" t="str">
        <f>A14</f>
        <v>ŽNIDARIČ MIHA</v>
      </c>
      <c r="C39" s="59">
        <v>5</v>
      </c>
      <c r="D39" s="40" t="s">
        <v>4</v>
      </c>
      <c r="E39" s="40">
        <v>9</v>
      </c>
      <c r="F39" s="25" t="s">
        <v>31</v>
      </c>
    </row>
    <row r="40" spans="1:29" x14ac:dyDescent="0.25">
      <c r="A40" s="31" t="str">
        <f>A6</f>
        <v>ČUČEK ROBERT</v>
      </c>
      <c r="B40" s="31" t="str">
        <f>A4</f>
        <v>PETAN DOMEN</v>
      </c>
      <c r="C40" s="52"/>
      <c r="D40" s="32" t="s">
        <v>4</v>
      </c>
      <c r="E40" s="32"/>
      <c r="F40" s="25" t="s">
        <v>31</v>
      </c>
      <c r="H40" s="33" t="s">
        <v>37</v>
      </c>
    </row>
    <row r="41" spans="1:29" x14ac:dyDescent="0.25">
      <c r="A41" s="31" t="str">
        <f>A8</f>
        <v>JEREB ALEŠ</v>
      </c>
      <c r="B41" s="31" t="str">
        <f>A13</f>
        <v>DEDEK MIHA</v>
      </c>
      <c r="C41" s="52">
        <v>9</v>
      </c>
      <c r="D41" s="32" t="s">
        <v>4</v>
      </c>
      <c r="E41" s="32">
        <v>8</v>
      </c>
      <c r="F41" s="25" t="s">
        <v>31</v>
      </c>
      <c r="H41" s="19" t="str">
        <f>A5</f>
        <v>ALBREHT TADEJ</v>
      </c>
    </row>
    <row r="42" spans="1:29" x14ac:dyDescent="0.25">
      <c r="A42" s="31" t="str">
        <f>A9</f>
        <v>MAHNE MAJA</v>
      </c>
      <c r="B42" s="31" t="str">
        <f>A12</f>
        <v>SAJOVIC ALEŠ</v>
      </c>
      <c r="C42" s="52">
        <v>9</v>
      </c>
      <c r="D42" s="32" t="s">
        <v>4</v>
      </c>
      <c r="E42" s="32">
        <v>8</v>
      </c>
      <c r="F42" s="25" t="s">
        <v>31</v>
      </c>
    </row>
    <row r="43" spans="1:29" ht="15.75" thickBot="1" x14ac:dyDescent="0.3">
      <c r="A43" s="37" t="str">
        <f>A10</f>
        <v>KRAŠEVEC GAŠPER</v>
      </c>
      <c r="B43" s="37" t="str">
        <f>A11</f>
        <v>ZDOVC PETER</v>
      </c>
      <c r="C43" s="58">
        <v>0</v>
      </c>
      <c r="D43" s="38" t="s">
        <v>4</v>
      </c>
      <c r="E43" s="38">
        <v>9</v>
      </c>
      <c r="F43" s="25" t="s">
        <v>31</v>
      </c>
    </row>
    <row r="44" spans="1:29" x14ac:dyDescent="0.25">
      <c r="A44" s="3" t="str">
        <f>A14</f>
        <v>ŽNIDARIČ MIHA</v>
      </c>
      <c r="B44" s="3" t="str">
        <f>A6</f>
        <v>ČUČEK ROBERT</v>
      </c>
      <c r="C44" s="56">
        <v>9</v>
      </c>
      <c r="D44" s="57" t="s">
        <v>4</v>
      </c>
      <c r="E44" s="57">
        <v>1</v>
      </c>
      <c r="F44" s="25" t="s">
        <v>32</v>
      </c>
    </row>
    <row r="45" spans="1:29" x14ac:dyDescent="0.25">
      <c r="A45" s="4" t="str">
        <f>A4</f>
        <v>PETAN DOMEN</v>
      </c>
      <c r="B45" s="4" t="str">
        <f>A5</f>
        <v>ALBREHT TADEJ</v>
      </c>
      <c r="C45" s="53">
        <v>9</v>
      </c>
      <c r="D45" s="34" t="s">
        <v>4</v>
      </c>
      <c r="E45" s="34">
        <v>5</v>
      </c>
      <c r="F45" s="25" t="s">
        <v>32</v>
      </c>
      <c r="H45" s="33" t="s">
        <v>37</v>
      </c>
    </row>
    <row r="46" spans="1:29" x14ac:dyDescent="0.25">
      <c r="A46" s="4" t="str">
        <f>A13</f>
        <v>DEDEK MIHA</v>
      </c>
      <c r="B46" s="4" t="str">
        <f>A7</f>
        <v>ŠPANIČ BOJAN</v>
      </c>
      <c r="C46" s="53"/>
      <c r="D46" s="34" t="s">
        <v>4</v>
      </c>
      <c r="E46" s="34"/>
      <c r="F46" s="25" t="s">
        <v>32</v>
      </c>
      <c r="H46" s="19" t="str">
        <f>A10</f>
        <v>KRAŠEVEC GAŠPER</v>
      </c>
    </row>
    <row r="47" spans="1:29" x14ac:dyDescent="0.25">
      <c r="A47" s="4" t="str">
        <f>A12</f>
        <v>SAJOVIC ALEŠ</v>
      </c>
      <c r="B47" s="4" t="str">
        <f>A8</f>
        <v>JEREB ALEŠ</v>
      </c>
      <c r="C47" s="53">
        <v>6</v>
      </c>
      <c r="D47" s="34" t="s">
        <v>4</v>
      </c>
      <c r="E47" s="34">
        <v>9</v>
      </c>
      <c r="F47" s="25" t="s">
        <v>32</v>
      </c>
    </row>
    <row r="48" spans="1:29" ht="15.75" thickBot="1" x14ac:dyDescent="0.3">
      <c r="A48" s="60" t="str">
        <f>A11</f>
        <v>ZDOVC PETER</v>
      </c>
      <c r="B48" s="60" t="str">
        <f>A9</f>
        <v>MAHNE MAJA</v>
      </c>
      <c r="C48" s="61"/>
      <c r="D48" s="62" t="s">
        <v>4</v>
      </c>
      <c r="E48" s="62"/>
      <c r="F48" s="25" t="s">
        <v>32</v>
      </c>
    </row>
    <row r="49" spans="1:8" x14ac:dyDescent="0.25">
      <c r="A49" s="39" t="str">
        <f>A7</f>
        <v>ŠPANIČ BOJAN</v>
      </c>
      <c r="B49" s="39" t="str">
        <f>A5</f>
        <v>ALBREHT TADEJ</v>
      </c>
      <c r="C49" s="59">
        <v>3</v>
      </c>
      <c r="D49" s="40" t="s">
        <v>4</v>
      </c>
      <c r="E49" s="40">
        <v>9</v>
      </c>
      <c r="F49" s="25" t="s">
        <v>33</v>
      </c>
    </row>
    <row r="50" spans="1:8" x14ac:dyDescent="0.25">
      <c r="A50" s="31" t="str">
        <f>A8</f>
        <v>JEREB ALEŠ</v>
      </c>
      <c r="B50" s="31" t="str">
        <f>A4</f>
        <v>PETAN DOMEN</v>
      </c>
      <c r="C50" s="52">
        <v>3</v>
      </c>
      <c r="D50" s="32" t="s">
        <v>4</v>
      </c>
      <c r="E50" s="32">
        <v>9</v>
      </c>
      <c r="F50" s="25" t="s">
        <v>33</v>
      </c>
      <c r="H50" s="33" t="s">
        <v>37</v>
      </c>
    </row>
    <row r="51" spans="1:8" x14ac:dyDescent="0.25">
      <c r="A51" s="31" t="str">
        <f>A10</f>
        <v>KRAŠEVEC GAŠPER</v>
      </c>
      <c r="B51" s="31" t="str">
        <f>A13</f>
        <v>DEDEK MIHA</v>
      </c>
      <c r="C51" s="52"/>
      <c r="D51" s="32" t="s">
        <v>4</v>
      </c>
      <c r="E51" s="32"/>
      <c r="F51" s="25" t="s">
        <v>33</v>
      </c>
      <c r="H51" s="19" t="str">
        <f>A6</f>
        <v>ČUČEK ROBERT</v>
      </c>
    </row>
    <row r="52" spans="1:8" x14ac:dyDescent="0.25">
      <c r="A52" s="31" t="str">
        <f>A9</f>
        <v>MAHNE MAJA</v>
      </c>
      <c r="B52" s="31" t="str">
        <f>A14</f>
        <v>ŽNIDARIČ MIHA</v>
      </c>
      <c r="C52" s="52">
        <v>3</v>
      </c>
      <c r="D52" s="32" t="s">
        <v>4</v>
      </c>
      <c r="E52" s="32">
        <v>9</v>
      </c>
      <c r="F52" s="25" t="s">
        <v>33</v>
      </c>
    </row>
    <row r="53" spans="1:8" ht="15.75" thickBot="1" x14ac:dyDescent="0.3">
      <c r="A53" s="37" t="str">
        <f>A11</f>
        <v>ZDOVC PETER</v>
      </c>
      <c r="B53" s="37" t="str">
        <f>A12</f>
        <v>SAJOVIC ALEŠ</v>
      </c>
      <c r="C53" s="58">
        <v>8</v>
      </c>
      <c r="D53" s="38" t="s">
        <v>4</v>
      </c>
      <c r="E53" s="38">
        <v>9</v>
      </c>
      <c r="F53" s="25" t="s">
        <v>33</v>
      </c>
    </row>
    <row r="54" spans="1:8" x14ac:dyDescent="0.25">
      <c r="A54" s="3" t="str">
        <f>A4</f>
        <v>PETAN DOMEN</v>
      </c>
      <c r="B54" s="3" t="str">
        <f>A7</f>
        <v>ŠPANIČ BOJAN</v>
      </c>
      <c r="C54" s="56"/>
      <c r="D54" s="57" t="s">
        <v>4</v>
      </c>
      <c r="E54" s="57"/>
      <c r="F54" s="25" t="s">
        <v>55</v>
      </c>
    </row>
    <row r="55" spans="1:8" x14ac:dyDescent="0.25">
      <c r="A55" s="4" t="str">
        <f>A5</f>
        <v>ALBREHT TADEJ</v>
      </c>
      <c r="B55" s="4" t="str">
        <f>A6</f>
        <v>ČUČEK ROBERT</v>
      </c>
      <c r="C55" s="53"/>
      <c r="D55" s="34" t="s">
        <v>4</v>
      </c>
      <c r="E55" s="34"/>
      <c r="F55" s="25" t="s">
        <v>55</v>
      </c>
      <c r="H55" s="33" t="s">
        <v>37</v>
      </c>
    </row>
    <row r="56" spans="1:8" x14ac:dyDescent="0.25">
      <c r="A56" s="4" t="str">
        <f>A12</f>
        <v>SAJOVIC ALEŠ</v>
      </c>
      <c r="B56" s="4" t="str">
        <f>A10</f>
        <v>KRAŠEVEC GAŠPER</v>
      </c>
      <c r="C56" s="53"/>
      <c r="D56" s="34" t="s">
        <v>4</v>
      </c>
      <c r="E56" s="34"/>
      <c r="F56" s="25" t="s">
        <v>55</v>
      </c>
      <c r="H56" s="19" t="str">
        <f>A11</f>
        <v>ZDOVC PETER</v>
      </c>
    </row>
    <row r="57" spans="1:8" x14ac:dyDescent="0.25">
      <c r="A57" s="4" t="str">
        <f>A13</f>
        <v>DEDEK MIHA</v>
      </c>
      <c r="B57" s="4" t="str">
        <f>A9</f>
        <v>MAHNE MAJA</v>
      </c>
      <c r="C57" s="53"/>
      <c r="D57" s="34" t="s">
        <v>4</v>
      </c>
      <c r="E57" s="34"/>
      <c r="F57" s="25" t="s">
        <v>55</v>
      </c>
    </row>
    <row r="58" spans="1:8" ht="15.75" thickBot="1" x14ac:dyDescent="0.3">
      <c r="A58" s="60" t="str">
        <f>A14</f>
        <v>ŽNIDARIČ MIHA</v>
      </c>
      <c r="B58" s="60" t="str">
        <f>A8</f>
        <v>JEREB ALEŠ</v>
      </c>
      <c r="C58" s="61"/>
      <c r="D58" s="62" t="s">
        <v>4</v>
      </c>
      <c r="E58" s="62"/>
      <c r="F58" s="25" t="s">
        <v>55</v>
      </c>
    </row>
    <row r="59" spans="1:8" x14ac:dyDescent="0.25">
      <c r="A59" s="39" t="str">
        <f>A10</f>
        <v>KRAŠEVEC GAŠPER</v>
      </c>
      <c r="B59" s="39" t="str">
        <f>A4</f>
        <v>PETAN DOMEN</v>
      </c>
      <c r="C59" s="59"/>
      <c r="D59" s="40" t="s">
        <v>4</v>
      </c>
      <c r="E59" s="40"/>
      <c r="F59" s="25" t="s">
        <v>56</v>
      </c>
    </row>
    <row r="60" spans="1:8" x14ac:dyDescent="0.25">
      <c r="A60" s="31" t="str">
        <f>A11</f>
        <v>ZDOVC PETER</v>
      </c>
      <c r="B60" s="31" t="str">
        <f>A14</f>
        <v>ŽNIDARIČ MIHA</v>
      </c>
      <c r="C60" s="52">
        <v>3</v>
      </c>
      <c r="D60" s="32" t="s">
        <v>4</v>
      </c>
      <c r="E60" s="32">
        <v>9</v>
      </c>
      <c r="F60" s="25" t="s">
        <v>56</v>
      </c>
      <c r="H60" s="33" t="s">
        <v>37</v>
      </c>
    </row>
    <row r="61" spans="1:8" x14ac:dyDescent="0.25">
      <c r="A61" s="31" t="str">
        <f>A9</f>
        <v>MAHNE MAJA</v>
      </c>
      <c r="B61" s="31" t="str">
        <f>A5</f>
        <v>ALBREHT TADEJ</v>
      </c>
      <c r="C61" s="52"/>
      <c r="D61" s="32" t="s">
        <v>4</v>
      </c>
      <c r="E61" s="32"/>
      <c r="F61" s="25" t="s">
        <v>56</v>
      </c>
      <c r="H61" s="19" t="str">
        <f>A7</f>
        <v>ŠPANIČ BOJAN</v>
      </c>
    </row>
    <row r="62" spans="1:8" x14ac:dyDescent="0.25">
      <c r="A62" s="31" t="str">
        <f>A12</f>
        <v>SAJOVIC ALEŠ</v>
      </c>
      <c r="B62" s="31" t="str">
        <f>A13</f>
        <v>DEDEK MIHA</v>
      </c>
      <c r="C62" s="52">
        <v>9</v>
      </c>
      <c r="D62" s="32" t="s">
        <v>4</v>
      </c>
      <c r="E62" s="32">
        <v>6</v>
      </c>
      <c r="F62" s="25" t="s">
        <v>56</v>
      </c>
    </row>
    <row r="63" spans="1:8" ht="15.75" thickBot="1" x14ac:dyDescent="0.3">
      <c r="A63" s="37" t="str">
        <f>A8</f>
        <v>JEREB ALEŠ</v>
      </c>
      <c r="B63" s="37" t="str">
        <f>A6</f>
        <v>ČUČEK ROBERT</v>
      </c>
      <c r="C63" s="58">
        <v>9</v>
      </c>
      <c r="D63" s="38" t="s">
        <v>4</v>
      </c>
      <c r="E63" s="38">
        <v>2</v>
      </c>
      <c r="F63" s="25" t="s">
        <v>56</v>
      </c>
    </row>
    <row r="64" spans="1:8" x14ac:dyDescent="0.25">
      <c r="A64" s="3" t="str">
        <f>A14</f>
        <v>ŽNIDARIČ MIHA</v>
      </c>
      <c r="B64" s="3" t="str">
        <f>A10</f>
        <v>KRAŠEVEC GAŠPER</v>
      </c>
      <c r="C64" s="56"/>
      <c r="D64" s="57" t="s">
        <v>4</v>
      </c>
      <c r="E64" s="57"/>
      <c r="F64" s="25" t="s">
        <v>57</v>
      </c>
    </row>
    <row r="65" spans="1:8" x14ac:dyDescent="0.25">
      <c r="A65" s="4" t="str">
        <f>A4</f>
        <v>PETAN DOMEN</v>
      </c>
      <c r="B65" s="4" t="str">
        <f>A9</f>
        <v>MAHNE MAJA</v>
      </c>
      <c r="C65" s="53"/>
      <c r="D65" s="34" t="s">
        <v>4</v>
      </c>
      <c r="E65" s="34"/>
      <c r="F65" s="25" t="s">
        <v>57</v>
      </c>
      <c r="H65" s="33" t="s">
        <v>37</v>
      </c>
    </row>
    <row r="66" spans="1:8" x14ac:dyDescent="0.25">
      <c r="A66" s="4" t="str">
        <f>A5</f>
        <v>ALBREHT TADEJ</v>
      </c>
      <c r="B66" s="4" t="str">
        <f>A8</f>
        <v>JEREB ALEŠ</v>
      </c>
      <c r="C66" s="53"/>
      <c r="D66" s="34" t="s">
        <v>4</v>
      </c>
      <c r="E66" s="34"/>
      <c r="F66" s="25" t="s">
        <v>57</v>
      </c>
      <c r="H66" s="19" t="str">
        <f>A12</f>
        <v>SAJOVIC ALEŠ</v>
      </c>
    </row>
    <row r="67" spans="1:8" x14ac:dyDescent="0.25">
      <c r="A67" s="4" t="str">
        <f>A13</f>
        <v>DEDEK MIHA</v>
      </c>
      <c r="B67" s="4" t="str">
        <f>A11</f>
        <v>ZDOVC PETER</v>
      </c>
      <c r="C67" s="53"/>
      <c r="D67" s="34" t="s">
        <v>4</v>
      </c>
      <c r="E67" s="34"/>
      <c r="F67" s="25" t="s">
        <v>57</v>
      </c>
    </row>
    <row r="68" spans="1:8" ht="15.75" thickBot="1" x14ac:dyDescent="0.3">
      <c r="A68" s="60" t="str">
        <f>A6</f>
        <v>ČUČEK ROBERT</v>
      </c>
      <c r="B68" s="60" t="str">
        <f>A7</f>
        <v>ŠPANIČ BOJAN</v>
      </c>
      <c r="C68" s="61"/>
      <c r="D68" s="62" t="s">
        <v>4</v>
      </c>
      <c r="E68" s="62"/>
      <c r="F68" s="25" t="s">
        <v>57</v>
      </c>
    </row>
    <row r="69" spans="1:8" x14ac:dyDescent="0.25">
      <c r="A69" s="39" t="str">
        <f>A14</f>
        <v>ŽNIDARIČ MIHA</v>
      </c>
      <c r="B69" s="39" t="str">
        <f>A12</f>
        <v>SAJOVIC ALEŠ</v>
      </c>
      <c r="C69" s="59"/>
      <c r="D69" s="40" t="s">
        <v>4</v>
      </c>
      <c r="E69" s="40"/>
      <c r="F69" s="25" t="s">
        <v>58</v>
      </c>
    </row>
    <row r="70" spans="1:8" x14ac:dyDescent="0.25">
      <c r="A70" s="31" t="str">
        <f>A4</f>
        <v>PETAN DOMEN</v>
      </c>
      <c r="B70" s="31" t="str">
        <f>A11</f>
        <v>ZDOVC PETER</v>
      </c>
      <c r="C70" s="52"/>
      <c r="D70" s="32" t="s">
        <v>4</v>
      </c>
      <c r="E70" s="32"/>
      <c r="F70" s="25" t="s">
        <v>58</v>
      </c>
      <c r="H70" s="33" t="s">
        <v>37</v>
      </c>
    </row>
    <row r="71" spans="1:8" x14ac:dyDescent="0.25">
      <c r="A71" s="31" t="str">
        <f>A5</f>
        <v>ALBREHT TADEJ</v>
      </c>
      <c r="B71" s="31" t="str">
        <f>A10</f>
        <v>KRAŠEVEC GAŠPER</v>
      </c>
      <c r="C71" s="52"/>
      <c r="D71" s="32" t="s">
        <v>4</v>
      </c>
      <c r="E71" s="32"/>
      <c r="F71" s="25" t="s">
        <v>58</v>
      </c>
      <c r="H71" s="19" t="str">
        <f>A13</f>
        <v>DEDEK MIHA</v>
      </c>
    </row>
    <row r="72" spans="1:8" x14ac:dyDescent="0.25">
      <c r="A72" s="31" t="str">
        <f>A6</f>
        <v>ČUČEK ROBERT</v>
      </c>
      <c r="B72" s="31" t="str">
        <f>A9</f>
        <v>MAHNE MAJA</v>
      </c>
      <c r="C72" s="52"/>
      <c r="D72" s="32" t="s">
        <v>4</v>
      </c>
      <c r="E72" s="32"/>
      <c r="F72" s="25" t="s">
        <v>58</v>
      </c>
    </row>
    <row r="73" spans="1:8" x14ac:dyDescent="0.25">
      <c r="A73" s="31" t="str">
        <f>A7</f>
        <v>ŠPANIČ BOJAN</v>
      </c>
      <c r="B73" s="31" t="str">
        <f>A8</f>
        <v>JEREB ALEŠ</v>
      </c>
      <c r="C73" s="52">
        <v>9</v>
      </c>
      <c r="D73" s="32" t="s">
        <v>4</v>
      </c>
      <c r="E73" s="32">
        <v>4</v>
      </c>
      <c r="F73" s="25" t="s">
        <v>58</v>
      </c>
    </row>
    <row r="74" spans="1:8" x14ac:dyDescent="0.25">
      <c r="C74"/>
      <c r="D74"/>
      <c r="E74"/>
      <c r="G74"/>
    </row>
    <row r="75" spans="1:8" x14ac:dyDescent="0.25">
      <c r="C75"/>
      <c r="D75"/>
      <c r="E75"/>
      <c r="G75"/>
    </row>
    <row r="76" spans="1:8" x14ac:dyDescent="0.25">
      <c r="C76"/>
      <c r="D76"/>
      <c r="E76"/>
      <c r="G76"/>
    </row>
    <row r="77" spans="1:8" x14ac:dyDescent="0.25">
      <c r="C77"/>
      <c r="D77"/>
      <c r="E77"/>
    </row>
    <row r="78" spans="1:8" x14ac:dyDescent="0.25">
      <c r="C78"/>
      <c r="D78"/>
      <c r="E78"/>
    </row>
    <row r="79" spans="1:8" x14ac:dyDescent="0.25">
      <c r="C79"/>
      <c r="D79"/>
      <c r="E79"/>
    </row>
    <row r="80" spans="1:8" x14ac:dyDescent="0.25">
      <c r="C80"/>
      <c r="D80"/>
      <c r="E80"/>
    </row>
    <row r="81" spans="3:5" x14ac:dyDescent="0.25">
      <c r="C81"/>
      <c r="D81"/>
      <c r="E81"/>
    </row>
    <row r="82" spans="3:5" x14ac:dyDescent="0.25">
      <c r="C82"/>
      <c r="D82"/>
      <c r="E82"/>
    </row>
    <row r="83" spans="3:5" x14ac:dyDescent="0.25">
      <c r="C83"/>
      <c r="D83"/>
      <c r="E83"/>
    </row>
    <row r="84" spans="3:5" x14ac:dyDescent="0.25">
      <c r="C84"/>
      <c r="D84"/>
      <c r="E84"/>
    </row>
    <row r="85" spans="3:5" x14ac:dyDescent="0.25">
      <c r="C85"/>
      <c r="D85"/>
      <c r="E85"/>
    </row>
    <row r="86" spans="3:5" x14ac:dyDescent="0.25">
      <c r="C86"/>
      <c r="D86"/>
      <c r="E86"/>
    </row>
    <row r="87" spans="3:5" x14ac:dyDescent="0.25">
      <c r="C87"/>
      <c r="D87"/>
      <c r="E87"/>
    </row>
    <row r="88" spans="3:5" x14ac:dyDescent="0.25">
      <c r="C88"/>
      <c r="D88"/>
      <c r="E88"/>
    </row>
    <row r="89" spans="3:5" x14ac:dyDescent="0.25">
      <c r="C89"/>
      <c r="D89"/>
      <c r="E89"/>
    </row>
    <row r="90" spans="3:5" x14ac:dyDescent="0.25">
      <c r="C90"/>
      <c r="D90"/>
      <c r="E90"/>
    </row>
    <row r="91" spans="3:5" x14ac:dyDescent="0.25">
      <c r="C91"/>
      <c r="D91"/>
      <c r="E91"/>
    </row>
    <row r="92" spans="3:5" x14ac:dyDescent="0.25">
      <c r="C92"/>
      <c r="D92"/>
      <c r="E92"/>
    </row>
    <row r="93" spans="3:5" x14ac:dyDescent="0.25">
      <c r="C93"/>
      <c r="D93"/>
      <c r="E93"/>
    </row>
    <row r="94" spans="3:5" x14ac:dyDescent="0.25">
      <c r="C94"/>
      <c r="D94"/>
      <c r="E94"/>
    </row>
    <row r="95" spans="3:5" x14ac:dyDescent="0.25">
      <c r="C95"/>
      <c r="D95"/>
      <c r="E95"/>
    </row>
    <row r="96" spans="3:5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  <row r="109" spans="3:5" x14ac:dyDescent="0.25">
      <c r="C109"/>
      <c r="D109"/>
      <c r="E109"/>
    </row>
    <row r="110" spans="3:5" x14ac:dyDescent="0.25">
      <c r="C110"/>
      <c r="D110"/>
      <c r="E110"/>
    </row>
    <row r="111" spans="3:5" x14ac:dyDescent="0.25">
      <c r="C111"/>
      <c r="D111"/>
      <c r="E111"/>
    </row>
    <row r="112" spans="3:5" x14ac:dyDescent="0.25">
      <c r="C112"/>
      <c r="D112"/>
      <c r="E112"/>
    </row>
    <row r="113" spans="3:5" x14ac:dyDescent="0.25">
      <c r="C113"/>
      <c r="D113"/>
      <c r="E113"/>
    </row>
    <row r="114" spans="3:5" x14ac:dyDescent="0.25">
      <c r="C114"/>
      <c r="D114"/>
      <c r="E114"/>
    </row>
    <row r="115" spans="3:5" x14ac:dyDescent="0.25">
      <c r="C115"/>
      <c r="D115"/>
      <c r="E115"/>
    </row>
    <row r="116" spans="3:5" x14ac:dyDescent="0.25">
      <c r="C116"/>
      <c r="D116"/>
      <c r="E116"/>
    </row>
    <row r="117" spans="3:5" x14ac:dyDescent="0.25">
      <c r="C117"/>
      <c r="D117"/>
      <c r="E117"/>
    </row>
    <row r="118" spans="3:5" x14ac:dyDescent="0.25">
      <c r="C118"/>
      <c r="D118"/>
      <c r="E118"/>
    </row>
    <row r="119" spans="3:5" x14ac:dyDescent="0.25">
      <c r="C119"/>
      <c r="D119"/>
      <c r="E119"/>
    </row>
    <row r="120" spans="3:5" x14ac:dyDescent="0.25">
      <c r="C120"/>
      <c r="D120"/>
      <c r="E120"/>
    </row>
    <row r="121" spans="3:5" x14ac:dyDescent="0.25">
      <c r="C121"/>
      <c r="D121"/>
      <c r="E121"/>
    </row>
    <row r="122" spans="3:5" x14ac:dyDescent="0.25">
      <c r="C122"/>
      <c r="D122"/>
      <c r="E122"/>
    </row>
    <row r="123" spans="3:5" x14ac:dyDescent="0.25">
      <c r="C123"/>
      <c r="D123"/>
      <c r="E123"/>
    </row>
    <row r="124" spans="3:5" x14ac:dyDescent="0.25">
      <c r="C124"/>
      <c r="D124"/>
      <c r="E124"/>
    </row>
    <row r="125" spans="3:5" x14ac:dyDescent="0.25">
      <c r="C125"/>
      <c r="D125"/>
      <c r="E125"/>
    </row>
    <row r="126" spans="3:5" x14ac:dyDescent="0.25">
      <c r="C126"/>
      <c r="D126"/>
      <c r="E126"/>
    </row>
    <row r="127" spans="3:5" x14ac:dyDescent="0.25">
      <c r="C127"/>
      <c r="D127"/>
      <c r="E127"/>
    </row>
    <row r="128" spans="3:5" x14ac:dyDescent="0.25">
      <c r="C128"/>
      <c r="D128"/>
      <c r="E128"/>
    </row>
    <row r="129" spans="3:7" x14ac:dyDescent="0.25">
      <c r="C129"/>
      <c r="D129"/>
      <c r="E129"/>
    </row>
    <row r="130" spans="3:7" x14ac:dyDescent="0.25">
      <c r="C130"/>
      <c r="D130"/>
      <c r="E130"/>
    </row>
    <row r="131" spans="3:7" x14ac:dyDescent="0.25">
      <c r="C131"/>
      <c r="D131"/>
      <c r="E131"/>
    </row>
    <row r="132" spans="3:7" x14ac:dyDescent="0.25">
      <c r="C132"/>
      <c r="D132"/>
      <c r="E132"/>
      <c r="G132"/>
    </row>
    <row r="133" spans="3:7" x14ac:dyDescent="0.25">
      <c r="C133"/>
      <c r="D133"/>
      <c r="E133"/>
      <c r="G133"/>
    </row>
    <row r="134" spans="3:7" x14ac:dyDescent="0.25">
      <c r="C134"/>
      <c r="D134"/>
      <c r="E134"/>
      <c r="G134"/>
    </row>
    <row r="135" spans="3:7" x14ac:dyDescent="0.25">
      <c r="C135"/>
      <c r="D135"/>
      <c r="E135"/>
      <c r="G135"/>
    </row>
    <row r="136" spans="3:7" x14ac:dyDescent="0.25">
      <c r="C136"/>
      <c r="D136"/>
      <c r="E136"/>
      <c r="G136"/>
    </row>
    <row r="137" spans="3:7" x14ac:dyDescent="0.25">
      <c r="C137"/>
      <c r="D137"/>
      <c r="E137"/>
      <c r="G137"/>
    </row>
    <row r="138" spans="3:7" x14ac:dyDescent="0.25">
      <c r="C138"/>
      <c r="D138"/>
      <c r="E138"/>
      <c r="G138"/>
    </row>
    <row r="139" spans="3:7" x14ac:dyDescent="0.25">
      <c r="C139"/>
      <c r="D139"/>
      <c r="E139"/>
      <c r="G139"/>
    </row>
    <row r="140" spans="3:7" x14ac:dyDescent="0.25">
      <c r="C140"/>
      <c r="D140"/>
      <c r="E140"/>
      <c r="G140"/>
    </row>
    <row r="141" spans="3:7" x14ac:dyDescent="0.25">
      <c r="C141"/>
      <c r="D141"/>
      <c r="E141"/>
      <c r="G141"/>
    </row>
    <row r="142" spans="3:7" x14ac:dyDescent="0.25">
      <c r="C142"/>
      <c r="D142"/>
      <c r="E142"/>
      <c r="G142"/>
    </row>
    <row r="143" spans="3:7" x14ac:dyDescent="0.25">
      <c r="C143"/>
      <c r="D143"/>
      <c r="E143"/>
      <c r="G143"/>
    </row>
    <row r="144" spans="3:7" x14ac:dyDescent="0.25">
      <c r="C144"/>
      <c r="D144"/>
      <c r="E144"/>
      <c r="G144"/>
    </row>
    <row r="145" spans="3:7" x14ac:dyDescent="0.25">
      <c r="C145"/>
      <c r="D145"/>
      <c r="E145"/>
      <c r="G145"/>
    </row>
    <row r="146" spans="3:7" x14ac:dyDescent="0.25">
      <c r="C146"/>
      <c r="D146"/>
      <c r="E146"/>
      <c r="G146"/>
    </row>
    <row r="147" spans="3:7" x14ac:dyDescent="0.25">
      <c r="C147"/>
      <c r="D147"/>
      <c r="E147"/>
      <c r="G147"/>
    </row>
    <row r="148" spans="3:7" x14ac:dyDescent="0.25">
      <c r="C148"/>
      <c r="D148"/>
      <c r="E148"/>
      <c r="G148"/>
    </row>
    <row r="149" spans="3:7" x14ac:dyDescent="0.25">
      <c r="C149"/>
      <c r="D149"/>
      <c r="E149"/>
      <c r="G149"/>
    </row>
    <row r="150" spans="3:7" x14ac:dyDescent="0.25">
      <c r="C150"/>
      <c r="D150"/>
      <c r="E150"/>
      <c r="G150"/>
    </row>
    <row r="151" spans="3:7" x14ac:dyDescent="0.25">
      <c r="C151"/>
      <c r="D151"/>
      <c r="E151"/>
      <c r="G151"/>
    </row>
    <row r="152" spans="3:7" x14ac:dyDescent="0.25">
      <c r="C152"/>
      <c r="D152"/>
      <c r="E152"/>
      <c r="G152"/>
    </row>
    <row r="153" spans="3:7" x14ac:dyDescent="0.25">
      <c r="C153"/>
      <c r="D153"/>
      <c r="E153"/>
      <c r="G153"/>
    </row>
    <row r="154" spans="3:7" x14ac:dyDescent="0.25">
      <c r="C154"/>
      <c r="D154"/>
      <c r="E154"/>
      <c r="G154"/>
    </row>
    <row r="155" spans="3:7" x14ac:dyDescent="0.25">
      <c r="C155"/>
      <c r="D155"/>
      <c r="E155"/>
      <c r="G155"/>
    </row>
    <row r="156" spans="3:7" x14ac:dyDescent="0.25">
      <c r="C156"/>
      <c r="D156"/>
      <c r="E156"/>
      <c r="G156"/>
    </row>
    <row r="157" spans="3:7" x14ac:dyDescent="0.25">
      <c r="C157"/>
      <c r="D157"/>
      <c r="E157"/>
      <c r="G157"/>
    </row>
    <row r="158" spans="3:7" x14ac:dyDescent="0.25">
      <c r="C158"/>
      <c r="D158"/>
      <c r="E158"/>
      <c r="G158"/>
    </row>
    <row r="159" spans="3:7" x14ac:dyDescent="0.25">
      <c r="C159"/>
      <c r="D159"/>
      <c r="E159"/>
      <c r="G159"/>
    </row>
    <row r="160" spans="3:7" x14ac:dyDescent="0.25">
      <c r="C160"/>
      <c r="D160"/>
      <c r="E160"/>
      <c r="G160"/>
    </row>
    <row r="161" spans="3:7" x14ac:dyDescent="0.25">
      <c r="C161"/>
      <c r="D161"/>
      <c r="E161"/>
      <c r="G161"/>
    </row>
    <row r="162" spans="3:7" x14ac:dyDescent="0.25">
      <c r="C162"/>
      <c r="D162"/>
      <c r="E162"/>
      <c r="G162"/>
    </row>
    <row r="163" spans="3:7" x14ac:dyDescent="0.25">
      <c r="C163"/>
      <c r="D163"/>
      <c r="E163"/>
      <c r="G163"/>
    </row>
    <row r="164" spans="3:7" x14ac:dyDescent="0.25">
      <c r="C164"/>
      <c r="D164"/>
      <c r="E164"/>
      <c r="G164"/>
    </row>
    <row r="165" spans="3:7" x14ac:dyDescent="0.25">
      <c r="C165"/>
      <c r="D165"/>
      <c r="E165"/>
      <c r="G165"/>
    </row>
    <row r="166" spans="3:7" x14ac:dyDescent="0.25">
      <c r="C166"/>
      <c r="D166"/>
      <c r="E166"/>
      <c r="G166"/>
    </row>
    <row r="167" spans="3:7" x14ac:dyDescent="0.25">
      <c r="C167"/>
      <c r="D167"/>
      <c r="E167"/>
      <c r="G167"/>
    </row>
    <row r="168" spans="3:7" x14ac:dyDescent="0.25">
      <c r="C168"/>
      <c r="D168"/>
      <c r="E168"/>
      <c r="G168"/>
    </row>
    <row r="169" spans="3:7" x14ac:dyDescent="0.25">
      <c r="C169"/>
      <c r="D169"/>
      <c r="E169"/>
      <c r="G169"/>
    </row>
    <row r="170" spans="3:7" x14ac:dyDescent="0.25">
      <c r="C170"/>
      <c r="D170"/>
      <c r="E170"/>
      <c r="G170"/>
    </row>
    <row r="171" spans="3:7" x14ac:dyDescent="0.25">
      <c r="C171"/>
      <c r="D171"/>
      <c r="E171"/>
      <c r="G171"/>
    </row>
    <row r="172" spans="3:7" x14ac:dyDescent="0.25">
      <c r="C172"/>
      <c r="D172"/>
      <c r="E172"/>
      <c r="G172"/>
    </row>
    <row r="173" spans="3:7" x14ac:dyDescent="0.25">
      <c r="C173"/>
      <c r="D173"/>
      <c r="E173"/>
      <c r="G173"/>
    </row>
    <row r="174" spans="3:7" x14ac:dyDescent="0.25">
      <c r="C174"/>
      <c r="D174"/>
      <c r="E174"/>
      <c r="G174"/>
    </row>
    <row r="175" spans="3:7" x14ac:dyDescent="0.25">
      <c r="C175"/>
      <c r="D175"/>
      <c r="E175"/>
      <c r="G175"/>
    </row>
    <row r="176" spans="3:7" x14ac:dyDescent="0.25">
      <c r="C176"/>
      <c r="D176"/>
      <c r="E176"/>
      <c r="G176"/>
    </row>
    <row r="177" spans="3:7" x14ac:dyDescent="0.25">
      <c r="C177"/>
      <c r="D177"/>
      <c r="E177"/>
      <c r="G177"/>
    </row>
    <row r="178" spans="3:7" x14ac:dyDescent="0.25">
      <c r="C178"/>
      <c r="D178"/>
      <c r="E178"/>
      <c r="G178"/>
    </row>
    <row r="179" spans="3:7" x14ac:dyDescent="0.25">
      <c r="C179"/>
      <c r="D179"/>
      <c r="E179"/>
      <c r="G179"/>
    </row>
    <row r="180" spans="3:7" x14ac:dyDescent="0.25">
      <c r="C180"/>
      <c r="D180"/>
      <c r="E180"/>
      <c r="G180"/>
    </row>
    <row r="181" spans="3:7" x14ac:dyDescent="0.25">
      <c r="C181"/>
      <c r="D181"/>
      <c r="E181"/>
      <c r="G181"/>
    </row>
    <row r="182" spans="3:7" x14ac:dyDescent="0.25">
      <c r="C182"/>
      <c r="D182"/>
      <c r="E182"/>
      <c r="G182"/>
    </row>
    <row r="183" spans="3:7" x14ac:dyDescent="0.25">
      <c r="C183"/>
      <c r="D183"/>
      <c r="E183"/>
      <c r="G183"/>
    </row>
    <row r="184" spans="3:7" x14ac:dyDescent="0.25">
      <c r="C184"/>
      <c r="D184"/>
      <c r="E184"/>
      <c r="G184"/>
    </row>
    <row r="185" spans="3:7" x14ac:dyDescent="0.25">
      <c r="C185"/>
      <c r="D185"/>
      <c r="E185"/>
      <c r="G185"/>
    </row>
    <row r="186" spans="3:7" x14ac:dyDescent="0.25">
      <c r="C186"/>
      <c r="D186"/>
      <c r="E186"/>
      <c r="G186"/>
    </row>
    <row r="187" spans="3:7" x14ac:dyDescent="0.25">
      <c r="C187"/>
      <c r="D187"/>
      <c r="E187"/>
      <c r="G187"/>
    </row>
    <row r="188" spans="3:7" x14ac:dyDescent="0.25">
      <c r="C188"/>
      <c r="D188"/>
      <c r="E188"/>
      <c r="G188"/>
    </row>
    <row r="189" spans="3:7" x14ac:dyDescent="0.25">
      <c r="C189"/>
      <c r="D189"/>
      <c r="E189"/>
      <c r="G189"/>
    </row>
    <row r="190" spans="3:7" x14ac:dyDescent="0.25">
      <c r="C190"/>
      <c r="D190"/>
      <c r="E190"/>
      <c r="G190"/>
    </row>
    <row r="191" spans="3:7" x14ac:dyDescent="0.25">
      <c r="C191"/>
      <c r="D191"/>
      <c r="E191"/>
      <c r="G191"/>
    </row>
    <row r="192" spans="3:7" x14ac:dyDescent="0.25">
      <c r="C192"/>
      <c r="D192"/>
      <c r="E192"/>
      <c r="G192"/>
    </row>
    <row r="193" spans="3:7" x14ac:dyDescent="0.25">
      <c r="C193"/>
      <c r="D193"/>
      <c r="E193"/>
      <c r="G193"/>
    </row>
    <row r="194" spans="3:7" x14ac:dyDescent="0.25">
      <c r="C194"/>
      <c r="D194"/>
      <c r="E194"/>
      <c r="G194"/>
    </row>
    <row r="195" spans="3:7" x14ac:dyDescent="0.25">
      <c r="C195"/>
      <c r="D195"/>
      <c r="E195"/>
      <c r="G195"/>
    </row>
    <row r="196" spans="3:7" x14ac:dyDescent="0.25">
      <c r="C196"/>
      <c r="D196"/>
      <c r="E196"/>
      <c r="G196"/>
    </row>
    <row r="197" spans="3:7" x14ac:dyDescent="0.25">
      <c r="C197"/>
      <c r="D197"/>
      <c r="E197"/>
      <c r="G197"/>
    </row>
    <row r="198" spans="3:7" x14ac:dyDescent="0.25">
      <c r="C198"/>
      <c r="D198"/>
      <c r="E198"/>
      <c r="G198"/>
    </row>
    <row r="199" spans="3:7" x14ac:dyDescent="0.25">
      <c r="C199"/>
      <c r="D199"/>
      <c r="E199"/>
      <c r="G199"/>
    </row>
    <row r="200" spans="3:7" x14ac:dyDescent="0.25">
      <c r="C200"/>
      <c r="D200"/>
      <c r="E200"/>
      <c r="G200"/>
    </row>
    <row r="201" spans="3:7" x14ac:dyDescent="0.25">
      <c r="C201"/>
      <c r="D201"/>
      <c r="E201"/>
      <c r="G201"/>
    </row>
    <row r="202" spans="3:7" x14ac:dyDescent="0.25">
      <c r="C202"/>
      <c r="D202"/>
      <c r="E202"/>
      <c r="G202"/>
    </row>
    <row r="203" spans="3:7" x14ac:dyDescent="0.25">
      <c r="C203"/>
      <c r="D203"/>
      <c r="E203"/>
      <c r="G203"/>
    </row>
    <row r="204" spans="3:7" x14ac:dyDescent="0.25">
      <c r="C204"/>
      <c r="D204"/>
      <c r="E204"/>
      <c r="G204"/>
    </row>
    <row r="205" spans="3:7" x14ac:dyDescent="0.25">
      <c r="C205"/>
      <c r="D205"/>
      <c r="E205"/>
      <c r="G205"/>
    </row>
    <row r="206" spans="3:7" x14ac:dyDescent="0.25">
      <c r="C206"/>
      <c r="D206"/>
      <c r="E206"/>
      <c r="G206"/>
    </row>
    <row r="207" spans="3:7" x14ac:dyDescent="0.25">
      <c r="C207"/>
      <c r="D207"/>
      <c r="E207"/>
      <c r="G207"/>
    </row>
    <row r="208" spans="3:7" x14ac:dyDescent="0.25">
      <c r="C208"/>
      <c r="D208"/>
      <c r="E208"/>
      <c r="G208"/>
    </row>
    <row r="209" spans="3:7" x14ac:dyDescent="0.25">
      <c r="C209"/>
      <c r="D209"/>
      <c r="E209"/>
      <c r="G209"/>
    </row>
    <row r="210" spans="3:7" x14ac:dyDescent="0.25">
      <c r="C210"/>
      <c r="D210"/>
      <c r="E210"/>
      <c r="G210"/>
    </row>
    <row r="211" spans="3:7" x14ac:dyDescent="0.25">
      <c r="C211"/>
      <c r="D211"/>
      <c r="E211"/>
      <c r="G211"/>
    </row>
    <row r="212" spans="3:7" x14ac:dyDescent="0.25">
      <c r="C212"/>
      <c r="D212"/>
      <c r="E212"/>
      <c r="G212"/>
    </row>
    <row r="213" spans="3:7" x14ac:dyDescent="0.25">
      <c r="C213"/>
      <c r="D213"/>
      <c r="E213"/>
      <c r="G213"/>
    </row>
    <row r="214" spans="3:7" x14ac:dyDescent="0.25">
      <c r="C214"/>
      <c r="D214"/>
      <c r="E214"/>
      <c r="G214"/>
    </row>
    <row r="215" spans="3:7" x14ac:dyDescent="0.25">
      <c r="C215"/>
      <c r="D215"/>
      <c r="E215"/>
      <c r="G215"/>
    </row>
    <row r="216" spans="3:7" x14ac:dyDescent="0.25">
      <c r="C216"/>
      <c r="D216"/>
      <c r="E216"/>
      <c r="G216"/>
    </row>
    <row r="217" spans="3:7" x14ac:dyDescent="0.25">
      <c r="C217"/>
      <c r="D217"/>
      <c r="E217"/>
      <c r="G217"/>
    </row>
    <row r="218" spans="3:7" x14ac:dyDescent="0.25">
      <c r="C218"/>
      <c r="D218"/>
      <c r="E218"/>
      <c r="G218"/>
    </row>
    <row r="219" spans="3:7" x14ac:dyDescent="0.25">
      <c r="C219"/>
      <c r="D219"/>
      <c r="E219"/>
      <c r="G219"/>
    </row>
    <row r="220" spans="3:7" x14ac:dyDescent="0.25">
      <c r="C220"/>
      <c r="D220"/>
      <c r="E220"/>
      <c r="G220"/>
    </row>
    <row r="221" spans="3:7" x14ac:dyDescent="0.25">
      <c r="C221"/>
      <c r="D221"/>
      <c r="E221"/>
      <c r="G221"/>
    </row>
    <row r="222" spans="3:7" x14ac:dyDescent="0.25">
      <c r="C222"/>
      <c r="D222"/>
      <c r="E222"/>
      <c r="G222"/>
    </row>
    <row r="223" spans="3:7" x14ac:dyDescent="0.25">
      <c r="C223"/>
      <c r="D223"/>
      <c r="E223"/>
      <c r="G223"/>
    </row>
    <row r="224" spans="3:7" x14ac:dyDescent="0.25">
      <c r="C224"/>
      <c r="D224"/>
      <c r="E224"/>
      <c r="G224"/>
    </row>
    <row r="225" spans="3:7" x14ac:dyDescent="0.25">
      <c r="C225"/>
      <c r="D225"/>
      <c r="E225"/>
      <c r="G225"/>
    </row>
    <row r="226" spans="3:7" x14ac:dyDescent="0.25">
      <c r="C226"/>
      <c r="D226"/>
      <c r="E226"/>
      <c r="G226"/>
    </row>
    <row r="227" spans="3:7" x14ac:dyDescent="0.25">
      <c r="C227"/>
      <c r="D227"/>
      <c r="E227"/>
      <c r="G227"/>
    </row>
    <row r="228" spans="3:7" x14ac:dyDescent="0.25">
      <c r="C228"/>
      <c r="D228"/>
      <c r="E228"/>
      <c r="G228"/>
    </row>
    <row r="229" spans="3:7" x14ac:dyDescent="0.25">
      <c r="C229"/>
      <c r="D229"/>
      <c r="E229"/>
      <c r="G229"/>
    </row>
    <row r="230" spans="3:7" x14ac:dyDescent="0.25">
      <c r="C230"/>
      <c r="D230"/>
      <c r="E230"/>
      <c r="G230"/>
    </row>
    <row r="231" spans="3:7" x14ac:dyDescent="0.25">
      <c r="C231"/>
      <c r="D231"/>
      <c r="E231"/>
      <c r="G231"/>
    </row>
    <row r="232" spans="3:7" x14ac:dyDescent="0.25">
      <c r="C232"/>
      <c r="D232"/>
      <c r="E232"/>
      <c r="G232"/>
    </row>
    <row r="233" spans="3:7" x14ac:dyDescent="0.25">
      <c r="C233"/>
      <c r="D233"/>
      <c r="E233"/>
      <c r="G233"/>
    </row>
    <row r="234" spans="3:7" x14ac:dyDescent="0.25">
      <c r="C234"/>
      <c r="D234"/>
      <c r="E234"/>
      <c r="G234"/>
    </row>
    <row r="235" spans="3:7" x14ac:dyDescent="0.25">
      <c r="C235"/>
      <c r="D235"/>
      <c r="E235"/>
      <c r="G235"/>
    </row>
    <row r="236" spans="3:7" x14ac:dyDescent="0.25">
      <c r="C236"/>
      <c r="D236"/>
      <c r="E236"/>
      <c r="G236"/>
    </row>
    <row r="237" spans="3:7" x14ac:dyDescent="0.25">
      <c r="C237"/>
      <c r="D237"/>
      <c r="E237"/>
      <c r="G237"/>
    </row>
    <row r="238" spans="3:7" x14ac:dyDescent="0.25">
      <c r="C238"/>
      <c r="D238"/>
      <c r="E238"/>
      <c r="G238"/>
    </row>
    <row r="239" spans="3:7" x14ac:dyDescent="0.25">
      <c r="C239"/>
      <c r="D239"/>
      <c r="E239"/>
      <c r="G239"/>
    </row>
    <row r="240" spans="3:7" x14ac:dyDescent="0.25">
      <c r="C240"/>
      <c r="D240"/>
      <c r="E240"/>
      <c r="G240"/>
    </row>
    <row r="241" spans="3:7" x14ac:dyDescent="0.25">
      <c r="C241"/>
      <c r="D241"/>
      <c r="E241"/>
      <c r="G241"/>
    </row>
    <row r="242" spans="3:7" x14ac:dyDescent="0.25">
      <c r="C242"/>
      <c r="D242"/>
      <c r="E242"/>
      <c r="G242"/>
    </row>
    <row r="243" spans="3:7" x14ac:dyDescent="0.25">
      <c r="C243"/>
      <c r="D243"/>
      <c r="E243"/>
      <c r="G243"/>
    </row>
    <row r="244" spans="3:7" x14ac:dyDescent="0.25">
      <c r="C244"/>
      <c r="D244"/>
      <c r="E244"/>
      <c r="G244"/>
    </row>
    <row r="245" spans="3:7" x14ac:dyDescent="0.25">
      <c r="C245"/>
      <c r="D245"/>
      <c r="E245"/>
      <c r="G245"/>
    </row>
    <row r="246" spans="3:7" x14ac:dyDescent="0.25">
      <c r="C246"/>
      <c r="D246"/>
      <c r="E246"/>
      <c r="G246"/>
    </row>
    <row r="247" spans="3:7" x14ac:dyDescent="0.25">
      <c r="C247"/>
      <c r="D247"/>
      <c r="E247"/>
      <c r="G247"/>
    </row>
    <row r="248" spans="3:7" x14ac:dyDescent="0.25">
      <c r="C248"/>
      <c r="D248"/>
      <c r="E248"/>
      <c r="G248"/>
    </row>
    <row r="249" spans="3:7" x14ac:dyDescent="0.25">
      <c r="C249"/>
      <c r="D249"/>
      <c r="E249"/>
      <c r="G249"/>
    </row>
    <row r="250" spans="3:7" x14ac:dyDescent="0.25">
      <c r="G250"/>
    </row>
    <row r="251" spans="3:7" x14ac:dyDescent="0.25">
      <c r="G251"/>
    </row>
    <row r="252" spans="3:7" x14ac:dyDescent="0.25">
      <c r="G252"/>
    </row>
    <row r="253" spans="3:7" x14ac:dyDescent="0.25">
      <c r="G253"/>
    </row>
    <row r="254" spans="3:7" x14ac:dyDescent="0.25">
      <c r="G254"/>
    </row>
    <row r="255" spans="3:7" x14ac:dyDescent="0.25">
      <c r="G255"/>
    </row>
    <row r="256" spans="3:7" x14ac:dyDescent="0.25">
      <c r="G256"/>
    </row>
    <row r="257" spans="7:7" x14ac:dyDescent="0.25">
      <c r="G257"/>
    </row>
    <row r="258" spans="7:7" x14ac:dyDescent="0.25">
      <c r="G258"/>
    </row>
    <row r="259" spans="7:7" x14ac:dyDescent="0.25">
      <c r="G259"/>
    </row>
    <row r="260" spans="7:7" x14ac:dyDescent="0.25">
      <c r="G260"/>
    </row>
    <row r="261" spans="7:7" x14ac:dyDescent="0.25">
      <c r="G261"/>
    </row>
    <row r="262" spans="7:7" x14ac:dyDescent="0.25">
      <c r="G262"/>
    </row>
    <row r="263" spans="7:7" x14ac:dyDescent="0.25">
      <c r="G263"/>
    </row>
    <row r="264" spans="7:7" x14ac:dyDescent="0.25">
      <c r="G264"/>
    </row>
    <row r="265" spans="7:7" x14ac:dyDescent="0.25">
      <c r="G265"/>
    </row>
    <row r="266" spans="7:7" x14ac:dyDescent="0.25">
      <c r="G266"/>
    </row>
    <row r="267" spans="7:7" x14ac:dyDescent="0.25">
      <c r="G267"/>
    </row>
    <row r="268" spans="7:7" x14ac:dyDescent="0.25">
      <c r="G268"/>
    </row>
    <row r="269" spans="7:7" x14ac:dyDescent="0.25">
      <c r="G269"/>
    </row>
    <row r="270" spans="7:7" x14ac:dyDescent="0.25">
      <c r="G270"/>
    </row>
    <row r="271" spans="7:7" x14ac:dyDescent="0.25">
      <c r="G271"/>
    </row>
    <row r="272" spans="7:7" x14ac:dyDescent="0.25">
      <c r="G272"/>
    </row>
    <row r="273" spans="7:7" x14ac:dyDescent="0.25">
      <c r="G273"/>
    </row>
    <row r="274" spans="7:7" x14ac:dyDescent="0.25">
      <c r="G274"/>
    </row>
    <row r="275" spans="7:7" x14ac:dyDescent="0.25">
      <c r="G275"/>
    </row>
    <row r="276" spans="7:7" x14ac:dyDescent="0.25">
      <c r="G276"/>
    </row>
    <row r="277" spans="7:7" x14ac:dyDescent="0.25">
      <c r="G277"/>
    </row>
    <row r="278" spans="7:7" x14ac:dyDescent="0.25">
      <c r="G278"/>
    </row>
    <row r="279" spans="7:7" x14ac:dyDescent="0.25">
      <c r="G279"/>
    </row>
    <row r="280" spans="7:7" x14ac:dyDescent="0.25">
      <c r="G280"/>
    </row>
    <row r="281" spans="7:7" x14ac:dyDescent="0.25">
      <c r="G281"/>
    </row>
    <row r="282" spans="7:7" x14ac:dyDescent="0.25">
      <c r="G282"/>
    </row>
    <row r="283" spans="7:7" x14ac:dyDescent="0.25">
      <c r="G283"/>
    </row>
    <row r="284" spans="7:7" x14ac:dyDescent="0.25">
      <c r="G284"/>
    </row>
    <row r="285" spans="7:7" x14ac:dyDescent="0.25">
      <c r="G285"/>
    </row>
    <row r="286" spans="7:7" x14ac:dyDescent="0.25">
      <c r="G286"/>
    </row>
    <row r="287" spans="7:7" x14ac:dyDescent="0.25">
      <c r="G287"/>
    </row>
    <row r="288" spans="7:7" x14ac:dyDescent="0.25">
      <c r="G288"/>
    </row>
    <row r="289" spans="7:7" x14ac:dyDescent="0.25">
      <c r="G289"/>
    </row>
    <row r="290" spans="7:7" x14ac:dyDescent="0.25">
      <c r="G290"/>
    </row>
    <row r="291" spans="7:7" x14ac:dyDescent="0.25">
      <c r="G291"/>
    </row>
    <row r="292" spans="7:7" x14ac:dyDescent="0.25">
      <c r="G292"/>
    </row>
    <row r="293" spans="7:7" x14ac:dyDescent="0.25">
      <c r="G293"/>
    </row>
    <row r="294" spans="7:7" x14ac:dyDescent="0.25">
      <c r="G294"/>
    </row>
    <row r="295" spans="7:7" x14ac:dyDescent="0.25">
      <c r="G295"/>
    </row>
    <row r="296" spans="7:7" x14ac:dyDescent="0.25">
      <c r="G296"/>
    </row>
    <row r="297" spans="7:7" x14ac:dyDescent="0.25">
      <c r="G297"/>
    </row>
    <row r="298" spans="7:7" x14ac:dyDescent="0.25">
      <c r="G298"/>
    </row>
    <row r="299" spans="7:7" x14ac:dyDescent="0.25">
      <c r="G299"/>
    </row>
    <row r="300" spans="7:7" x14ac:dyDescent="0.25">
      <c r="G300"/>
    </row>
    <row r="301" spans="7:7" x14ac:dyDescent="0.25">
      <c r="G301"/>
    </row>
    <row r="302" spans="7:7" x14ac:dyDescent="0.25">
      <c r="G302"/>
    </row>
    <row r="303" spans="7:7" x14ac:dyDescent="0.25">
      <c r="G303"/>
    </row>
    <row r="304" spans="7:7" x14ac:dyDescent="0.25">
      <c r="G304"/>
    </row>
    <row r="305" spans="7:7" x14ac:dyDescent="0.25">
      <c r="G305"/>
    </row>
    <row r="306" spans="7:7" x14ac:dyDescent="0.25">
      <c r="G306"/>
    </row>
    <row r="307" spans="7:7" x14ac:dyDescent="0.25">
      <c r="G307"/>
    </row>
    <row r="308" spans="7:7" x14ac:dyDescent="0.25">
      <c r="G308"/>
    </row>
    <row r="309" spans="7:7" x14ac:dyDescent="0.25">
      <c r="G309"/>
    </row>
    <row r="310" spans="7:7" x14ac:dyDescent="0.25">
      <c r="G310"/>
    </row>
    <row r="311" spans="7:7" x14ac:dyDescent="0.25">
      <c r="G311"/>
    </row>
    <row r="312" spans="7:7" x14ac:dyDescent="0.25">
      <c r="G312"/>
    </row>
    <row r="313" spans="7:7" x14ac:dyDescent="0.25">
      <c r="G313"/>
    </row>
    <row r="314" spans="7:7" x14ac:dyDescent="0.25">
      <c r="G314"/>
    </row>
    <row r="315" spans="7:7" x14ac:dyDescent="0.25">
      <c r="G315"/>
    </row>
    <row r="316" spans="7:7" x14ac:dyDescent="0.25">
      <c r="G316"/>
    </row>
    <row r="317" spans="7:7" x14ac:dyDescent="0.25">
      <c r="G317"/>
    </row>
    <row r="318" spans="7:7" x14ac:dyDescent="0.25">
      <c r="G318"/>
    </row>
    <row r="319" spans="7:7" x14ac:dyDescent="0.25">
      <c r="G319"/>
    </row>
    <row r="320" spans="7:7" x14ac:dyDescent="0.25">
      <c r="G320"/>
    </row>
    <row r="321" spans="7:7" x14ac:dyDescent="0.25">
      <c r="G321"/>
    </row>
    <row r="322" spans="7:7" x14ac:dyDescent="0.25">
      <c r="G322"/>
    </row>
    <row r="323" spans="7:7" x14ac:dyDescent="0.25">
      <c r="G323"/>
    </row>
    <row r="324" spans="7:7" x14ac:dyDescent="0.25">
      <c r="G324"/>
    </row>
    <row r="325" spans="7:7" x14ac:dyDescent="0.25">
      <c r="G325"/>
    </row>
    <row r="326" spans="7:7" x14ac:dyDescent="0.25">
      <c r="G326"/>
    </row>
    <row r="327" spans="7:7" x14ac:dyDescent="0.25">
      <c r="G327"/>
    </row>
    <row r="328" spans="7:7" x14ac:dyDescent="0.25">
      <c r="G328"/>
    </row>
    <row r="329" spans="7:7" x14ac:dyDescent="0.25">
      <c r="G329"/>
    </row>
    <row r="330" spans="7:7" x14ac:dyDescent="0.25">
      <c r="G330"/>
    </row>
    <row r="331" spans="7:7" x14ac:dyDescent="0.25">
      <c r="G331"/>
    </row>
    <row r="332" spans="7:7" x14ac:dyDescent="0.25">
      <c r="G332"/>
    </row>
    <row r="333" spans="7:7" x14ac:dyDescent="0.25">
      <c r="G333"/>
    </row>
    <row r="334" spans="7:7" x14ac:dyDescent="0.25">
      <c r="G334"/>
    </row>
    <row r="335" spans="7:7" x14ac:dyDescent="0.25">
      <c r="G335"/>
    </row>
    <row r="336" spans="7:7" x14ac:dyDescent="0.25">
      <c r="G336"/>
    </row>
    <row r="337" spans="7:7" x14ac:dyDescent="0.25">
      <c r="G337"/>
    </row>
    <row r="338" spans="7:7" x14ac:dyDescent="0.25">
      <c r="G338"/>
    </row>
    <row r="339" spans="7:7" x14ac:dyDescent="0.25">
      <c r="G339"/>
    </row>
    <row r="340" spans="7:7" x14ac:dyDescent="0.25">
      <c r="G340"/>
    </row>
    <row r="341" spans="7:7" x14ac:dyDescent="0.25">
      <c r="G341"/>
    </row>
    <row r="342" spans="7:7" x14ac:dyDescent="0.25">
      <c r="G342"/>
    </row>
    <row r="343" spans="7:7" x14ac:dyDescent="0.25">
      <c r="G343"/>
    </row>
    <row r="344" spans="7:7" x14ac:dyDescent="0.25">
      <c r="G344"/>
    </row>
    <row r="345" spans="7:7" x14ac:dyDescent="0.25">
      <c r="G345"/>
    </row>
    <row r="346" spans="7:7" x14ac:dyDescent="0.25">
      <c r="G346"/>
    </row>
    <row r="347" spans="7:7" x14ac:dyDescent="0.25">
      <c r="G347"/>
    </row>
    <row r="348" spans="7:7" x14ac:dyDescent="0.25">
      <c r="G348"/>
    </row>
    <row r="349" spans="7:7" x14ac:dyDescent="0.25">
      <c r="G349"/>
    </row>
    <row r="350" spans="7:7" x14ac:dyDescent="0.25">
      <c r="G350"/>
    </row>
    <row r="351" spans="7:7" x14ac:dyDescent="0.25">
      <c r="G351"/>
    </row>
    <row r="352" spans="7:7" x14ac:dyDescent="0.25">
      <c r="G352"/>
    </row>
    <row r="353" spans="7:7" x14ac:dyDescent="0.25">
      <c r="G353"/>
    </row>
    <row r="354" spans="7:7" x14ac:dyDescent="0.25">
      <c r="G354"/>
    </row>
    <row r="355" spans="7:7" x14ac:dyDescent="0.25">
      <c r="G355"/>
    </row>
    <row r="356" spans="7:7" x14ac:dyDescent="0.25">
      <c r="G356"/>
    </row>
    <row r="357" spans="7:7" x14ac:dyDescent="0.25">
      <c r="G357"/>
    </row>
    <row r="358" spans="7:7" x14ac:dyDescent="0.25">
      <c r="G358"/>
    </row>
    <row r="359" spans="7:7" x14ac:dyDescent="0.25">
      <c r="G359"/>
    </row>
    <row r="360" spans="7:7" x14ac:dyDescent="0.25">
      <c r="G360"/>
    </row>
    <row r="361" spans="7:7" x14ac:dyDescent="0.25">
      <c r="G361"/>
    </row>
    <row r="362" spans="7:7" x14ac:dyDescent="0.25">
      <c r="G362"/>
    </row>
    <row r="363" spans="7:7" x14ac:dyDescent="0.25">
      <c r="G363"/>
    </row>
    <row r="364" spans="7:7" x14ac:dyDescent="0.25">
      <c r="G364"/>
    </row>
    <row r="365" spans="7:7" x14ac:dyDescent="0.25">
      <c r="G365"/>
    </row>
    <row r="366" spans="7:7" x14ac:dyDescent="0.25">
      <c r="G366"/>
    </row>
    <row r="367" spans="7:7" x14ac:dyDescent="0.25">
      <c r="G367"/>
    </row>
    <row r="368" spans="7:7" x14ac:dyDescent="0.25">
      <c r="G368"/>
    </row>
    <row r="369" spans="7:7" x14ac:dyDescent="0.25">
      <c r="G369"/>
    </row>
    <row r="370" spans="7:7" x14ac:dyDescent="0.25">
      <c r="G370"/>
    </row>
    <row r="371" spans="7:7" x14ac:dyDescent="0.25">
      <c r="G371"/>
    </row>
    <row r="372" spans="7:7" x14ac:dyDescent="0.25">
      <c r="G372"/>
    </row>
    <row r="373" spans="7:7" x14ac:dyDescent="0.25">
      <c r="G373"/>
    </row>
    <row r="374" spans="7:7" x14ac:dyDescent="0.25">
      <c r="G374"/>
    </row>
    <row r="375" spans="7:7" x14ac:dyDescent="0.25">
      <c r="G375"/>
    </row>
    <row r="376" spans="7:7" x14ac:dyDescent="0.25">
      <c r="G376"/>
    </row>
    <row r="377" spans="7:7" x14ac:dyDescent="0.25">
      <c r="G377"/>
    </row>
    <row r="378" spans="7:7" x14ac:dyDescent="0.25">
      <c r="G378"/>
    </row>
    <row r="379" spans="7:7" x14ac:dyDescent="0.25">
      <c r="G379"/>
    </row>
    <row r="380" spans="7:7" x14ac:dyDescent="0.25">
      <c r="G380"/>
    </row>
    <row r="381" spans="7:7" x14ac:dyDescent="0.25">
      <c r="G381"/>
    </row>
    <row r="382" spans="7:7" x14ac:dyDescent="0.25">
      <c r="G382"/>
    </row>
    <row r="383" spans="7:7" x14ac:dyDescent="0.25">
      <c r="G383"/>
    </row>
    <row r="384" spans="7:7" x14ac:dyDescent="0.25">
      <c r="G384"/>
    </row>
    <row r="385" spans="7:7" x14ac:dyDescent="0.25">
      <c r="G385"/>
    </row>
    <row r="386" spans="7:7" x14ac:dyDescent="0.25">
      <c r="G386"/>
    </row>
    <row r="387" spans="7:7" x14ac:dyDescent="0.25">
      <c r="G387"/>
    </row>
    <row r="388" spans="7:7" x14ac:dyDescent="0.25">
      <c r="G388"/>
    </row>
    <row r="389" spans="7:7" x14ac:dyDescent="0.25">
      <c r="G389"/>
    </row>
    <row r="390" spans="7:7" x14ac:dyDescent="0.25">
      <c r="G390"/>
    </row>
    <row r="391" spans="7:7" x14ac:dyDescent="0.25">
      <c r="G391"/>
    </row>
    <row r="392" spans="7:7" x14ac:dyDescent="0.25">
      <c r="G392"/>
    </row>
    <row r="393" spans="7:7" x14ac:dyDescent="0.25">
      <c r="G393"/>
    </row>
    <row r="394" spans="7:7" x14ac:dyDescent="0.25">
      <c r="G394"/>
    </row>
    <row r="395" spans="7:7" x14ac:dyDescent="0.25">
      <c r="G395"/>
    </row>
    <row r="396" spans="7:7" x14ac:dyDescent="0.25">
      <c r="G396"/>
    </row>
    <row r="397" spans="7:7" x14ac:dyDescent="0.25">
      <c r="G397"/>
    </row>
    <row r="398" spans="7:7" x14ac:dyDescent="0.25">
      <c r="G398"/>
    </row>
    <row r="399" spans="7:7" x14ac:dyDescent="0.25">
      <c r="G399"/>
    </row>
    <row r="400" spans="7:7" x14ac:dyDescent="0.25">
      <c r="G400"/>
    </row>
    <row r="401" spans="7:7" x14ac:dyDescent="0.25">
      <c r="G401"/>
    </row>
    <row r="402" spans="7:7" x14ac:dyDescent="0.25">
      <c r="G402"/>
    </row>
    <row r="403" spans="7:7" x14ac:dyDescent="0.25">
      <c r="G403"/>
    </row>
    <row r="404" spans="7:7" x14ac:dyDescent="0.25">
      <c r="G404"/>
    </row>
    <row r="405" spans="7:7" x14ac:dyDescent="0.25">
      <c r="G405"/>
    </row>
    <row r="406" spans="7:7" x14ac:dyDescent="0.25">
      <c r="G406"/>
    </row>
    <row r="407" spans="7:7" x14ac:dyDescent="0.25">
      <c r="G407"/>
    </row>
    <row r="408" spans="7:7" x14ac:dyDescent="0.25">
      <c r="G408"/>
    </row>
    <row r="409" spans="7:7" x14ac:dyDescent="0.25">
      <c r="G409"/>
    </row>
    <row r="410" spans="7:7" x14ac:dyDescent="0.25">
      <c r="G410"/>
    </row>
    <row r="411" spans="7:7" x14ac:dyDescent="0.25">
      <c r="G411"/>
    </row>
    <row r="412" spans="7:7" x14ac:dyDescent="0.25">
      <c r="G412"/>
    </row>
    <row r="413" spans="7:7" x14ac:dyDescent="0.25">
      <c r="G413"/>
    </row>
    <row r="414" spans="7:7" x14ac:dyDescent="0.25">
      <c r="G414"/>
    </row>
    <row r="415" spans="7:7" x14ac:dyDescent="0.25">
      <c r="G415"/>
    </row>
    <row r="416" spans="7:7" x14ac:dyDescent="0.25">
      <c r="G416"/>
    </row>
    <row r="417" spans="7:7" x14ac:dyDescent="0.25">
      <c r="G417"/>
    </row>
    <row r="418" spans="7:7" x14ac:dyDescent="0.25">
      <c r="G418"/>
    </row>
    <row r="419" spans="7:7" x14ac:dyDescent="0.25">
      <c r="G419"/>
    </row>
    <row r="420" spans="7:7" x14ac:dyDescent="0.25">
      <c r="G420"/>
    </row>
    <row r="421" spans="7:7" x14ac:dyDescent="0.25">
      <c r="G421"/>
    </row>
    <row r="422" spans="7:7" x14ac:dyDescent="0.25">
      <c r="G42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4" sqref="A4"/>
    </sheetView>
  </sheetViews>
  <sheetFormatPr defaultRowHeight="15" x14ac:dyDescent="0.25"/>
  <cols>
    <col min="1" max="1" width="19.5703125" customWidth="1"/>
    <col min="3" max="3" width="60.140625" customWidth="1"/>
  </cols>
  <sheetData>
    <row r="1" spans="1:3" x14ac:dyDescent="0.25">
      <c r="A1" s="1" t="s">
        <v>0</v>
      </c>
      <c r="B1" s="2"/>
    </row>
    <row r="2" spans="1:3" x14ac:dyDescent="0.25">
      <c r="A2" s="3" t="s">
        <v>1</v>
      </c>
      <c r="B2" s="26">
        <v>2</v>
      </c>
    </row>
    <row r="3" spans="1:3" x14ac:dyDescent="0.25">
      <c r="A3" s="4" t="s">
        <v>2</v>
      </c>
      <c r="B3" s="26">
        <v>0</v>
      </c>
    </row>
    <row r="4" spans="1:3" x14ac:dyDescent="0.25">
      <c r="A4" s="4" t="s">
        <v>3</v>
      </c>
      <c r="B4" s="26">
        <v>0</v>
      </c>
    </row>
    <row r="7" spans="1:3" x14ac:dyDescent="0.25">
      <c r="C7" t="s">
        <v>14</v>
      </c>
    </row>
    <row r="8" spans="1:3" x14ac:dyDescent="0.25">
      <c r="C8" s="24" t="s">
        <v>13</v>
      </c>
    </row>
  </sheetData>
  <sheetProtection password="E87F" sheet="1" objects="1" scenarios="1"/>
  <hyperlinks>
    <hyperlink ref="C8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12</vt:i4>
      </vt:variant>
    </vt:vector>
  </HeadingPairs>
  <TitlesOfParts>
    <vt:vector size="16" baseType="lpstr">
      <vt:lpstr>1. SKUPINA</vt:lpstr>
      <vt:lpstr>2. SKUPINA</vt:lpstr>
      <vt:lpstr>3. SKUPINA</vt:lpstr>
      <vt:lpstr>Nastavitve</vt:lpstr>
      <vt:lpstr>'2. SKUPINA'!home</vt:lpstr>
      <vt:lpstr>'3. SKUPINA'!home</vt:lpstr>
      <vt:lpstr>home</vt:lpstr>
      <vt:lpstr>'2. SKUPINA'!homescore</vt:lpstr>
      <vt:lpstr>'3. SKUPINA'!homescore</vt:lpstr>
      <vt:lpstr>homescore</vt:lpstr>
      <vt:lpstr>'2. SKUPINA'!visitor</vt:lpstr>
      <vt:lpstr>'3. SKUPINA'!visitor</vt:lpstr>
      <vt:lpstr>visitor</vt:lpstr>
      <vt:lpstr>'2. SKUPINA'!visitorscore</vt:lpstr>
      <vt:lpstr>'3. SKUPINA'!visitorscore</vt:lpstr>
      <vt:lpstr>visitorscore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Podlešák</dc:creator>
  <cp:lastModifiedBy>PC</cp:lastModifiedBy>
  <dcterms:created xsi:type="dcterms:W3CDTF">2013-06-13T09:53:07Z</dcterms:created>
  <dcterms:modified xsi:type="dcterms:W3CDTF">2019-09-16T09:05:06Z</dcterms:modified>
</cp:coreProperties>
</file>