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-120" windowWidth="25440" windowHeight="15990" activeTab="1"/>
  </bookViews>
  <sheets>
    <sheet name="1. LIGA" sheetId="26" r:id="rId1"/>
    <sheet name="2. LIGA" sheetId="5" r:id="rId2"/>
    <sheet name="3. LIGA" sheetId="24" r:id="rId3"/>
    <sheet name="4. LIGA" sheetId="25" r:id="rId4"/>
    <sheet name="Options" sheetId="4" r:id="rId5"/>
  </sheets>
  <definedNames>
    <definedName name="home" localSheetId="0">'1. LIGA'!$A$13:$A$78</definedName>
    <definedName name="home" localSheetId="2">'3. LIGA'!$A$14:$A$103</definedName>
    <definedName name="home" localSheetId="3">'4. LIGA'!$A$14:$A$103</definedName>
    <definedName name="home">'2. LIGA'!$A$14:$A$103</definedName>
    <definedName name="homescore" localSheetId="0">'1. LIGA'!$C$13:$C$78</definedName>
    <definedName name="homescore" localSheetId="2">'3. LIGA'!$C$14:$C$103</definedName>
    <definedName name="homescore" localSheetId="3">'4. LIGA'!$C$14:$C$103</definedName>
    <definedName name="homescore">'2. LIGA'!$C$14:$C$103</definedName>
    <definedName name="visitor" localSheetId="0">'1. LIGA'!$B$13:$B$78</definedName>
    <definedName name="visitor" localSheetId="2">'3. LIGA'!$B$14:$B$103</definedName>
    <definedName name="visitor" localSheetId="3">'4. LIGA'!$B$14:$B$103</definedName>
    <definedName name="visitor">'2. LIGA'!$B$14:$B$103</definedName>
    <definedName name="visitorscore" localSheetId="0">'1. LIGA'!$E$13:$E$78</definedName>
    <definedName name="visitorscore" localSheetId="2">'3. LIGA'!$E$14:$E$103</definedName>
    <definedName name="visitorscore" localSheetId="3">'4. LIGA'!$E$14:$E$103</definedName>
    <definedName name="visitorscore">'2. LIGA'!$E$14:$E$103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25" l="1"/>
  <c r="B14" i="25"/>
  <c r="A15" i="24"/>
  <c r="A14" i="5" l="1"/>
  <c r="B14" i="5"/>
  <c r="A15" i="5"/>
  <c r="B15" i="5"/>
  <c r="A16" i="5"/>
  <c r="B16" i="5"/>
  <c r="R3" i="26" l="1"/>
  <c r="R4" i="26"/>
  <c r="R5" i="26"/>
  <c r="R6" i="26"/>
  <c r="R7" i="26"/>
  <c r="R8" i="26"/>
  <c r="A13" i="26"/>
  <c r="B13" i="26"/>
  <c r="A15" i="26"/>
  <c r="A16" i="26"/>
  <c r="B16" i="26"/>
  <c r="A17" i="26"/>
  <c r="B17" i="26"/>
  <c r="A18" i="26"/>
  <c r="B18" i="26"/>
  <c r="A19" i="26"/>
  <c r="B19" i="26"/>
  <c r="A20" i="26"/>
  <c r="B20" i="26"/>
  <c r="A21" i="26"/>
  <c r="B21" i="26"/>
  <c r="A22" i="26"/>
  <c r="B22" i="26"/>
  <c r="A23" i="26"/>
  <c r="B23" i="26"/>
  <c r="A24" i="26"/>
  <c r="B24" i="26"/>
  <c r="A25" i="26"/>
  <c r="B25" i="26"/>
  <c r="A26" i="26"/>
  <c r="B26" i="26"/>
  <c r="A27" i="26"/>
  <c r="B27" i="26"/>
  <c r="S5" i="26" l="1" a="1"/>
  <c r="S5" i="26" s="1"/>
  <c r="V3" i="26" a="1"/>
  <c r="V3" i="26" s="1"/>
  <c r="W4" i="26"/>
  <c r="V8" i="26" a="1"/>
  <c r="V8" i="26" s="1"/>
  <c r="S8" i="26" a="1"/>
  <c r="S8" i="26" s="1"/>
  <c r="T4" i="26" a="1"/>
  <c r="T4" i="26" s="1"/>
  <c r="V6" i="26" a="1"/>
  <c r="V6" i="26" s="1"/>
  <c r="X4" i="26"/>
  <c r="X6" i="26"/>
  <c r="U4" i="26" a="1"/>
  <c r="U4" i="26" s="1"/>
  <c r="X7" i="26"/>
  <c r="X5" i="26"/>
  <c r="V5" i="26" a="1"/>
  <c r="V5" i="26" s="1"/>
  <c r="X8" i="26"/>
  <c r="S7" i="26" a="1"/>
  <c r="S7" i="26" s="1"/>
  <c r="S3" i="26" a="1"/>
  <c r="S3" i="26" s="1"/>
  <c r="W6" i="26"/>
  <c r="U5" i="26" a="1"/>
  <c r="U5" i="26" s="1"/>
  <c r="W3" i="26"/>
  <c r="U6" i="26" a="1"/>
  <c r="U6" i="26" s="1"/>
  <c r="V4" i="26" a="1"/>
  <c r="V4" i="26" s="1"/>
  <c r="T7" i="26" a="1"/>
  <c r="T7" i="26" s="1"/>
  <c r="T8" i="26" a="1"/>
  <c r="T8" i="26" s="1"/>
  <c r="W5" i="26"/>
  <c r="X3" i="26"/>
  <c r="S4" i="26" a="1"/>
  <c r="S4" i="26" s="1"/>
  <c r="U7" i="26" a="1"/>
  <c r="U7" i="26" s="1"/>
  <c r="T5" i="26" a="1"/>
  <c r="T5" i="26" s="1"/>
  <c r="T3" i="26" a="1"/>
  <c r="T3" i="26" s="1"/>
  <c r="U3" i="26" a="1"/>
  <c r="U3" i="26" s="1"/>
  <c r="W8" i="26"/>
  <c r="S6" i="26" a="1"/>
  <c r="S6" i="26" s="1"/>
  <c r="V7" i="26" a="1"/>
  <c r="V7" i="26" s="1"/>
  <c r="T6" i="26" a="1"/>
  <c r="T6" i="26" s="1"/>
  <c r="U8" i="26" a="1"/>
  <c r="U8" i="26" s="1"/>
  <c r="W7" i="26"/>
  <c r="Z5" i="26" l="1"/>
  <c r="Z7" i="26"/>
  <c r="Z6" i="26"/>
  <c r="Z3" i="26"/>
  <c r="Z8" i="26"/>
  <c r="Z4" i="26"/>
  <c r="Y3" i="26"/>
  <c r="Y8" i="26"/>
  <c r="Y5" i="26"/>
  <c r="Y7" i="26"/>
  <c r="Y4" i="26"/>
  <c r="Y6" i="26"/>
  <c r="AA4" i="26" l="1"/>
  <c r="AA7" i="26"/>
  <c r="AA3" i="26"/>
  <c r="AA6" i="26"/>
  <c r="AA8" i="26"/>
  <c r="AA5" i="26"/>
  <c r="H7" i="26" l="1" a="1"/>
  <c r="H7" i="26" s="1"/>
  <c r="H9" i="26" a="1"/>
  <c r="H9" i="26" s="1"/>
  <c r="H5" i="26" a="1"/>
  <c r="H5" i="26" s="1"/>
  <c r="O5" i="26" s="1"/>
  <c r="H8" i="26" a="1"/>
  <c r="H8" i="26" s="1"/>
  <c r="H6" i="26" a="1"/>
  <c r="H6" i="26" s="1"/>
  <c r="I6" i="26" s="1"/>
  <c r="H10" i="26" a="1"/>
  <c r="H10" i="26" s="1"/>
  <c r="K10" i="26" s="1"/>
  <c r="L9" i="26"/>
  <c r="M9" i="26"/>
  <c r="N9" i="26"/>
  <c r="K9" i="26"/>
  <c r="O9" i="26"/>
  <c r="J9" i="26"/>
  <c r="I9" i="26"/>
  <c r="L5" i="26"/>
  <c r="M5" i="26"/>
  <c r="N5" i="26"/>
  <c r="K5" i="26"/>
  <c r="J5" i="26"/>
  <c r="I5" i="26"/>
  <c r="I8" i="26"/>
  <c r="J8" i="26"/>
  <c r="K8" i="26"/>
  <c r="L8" i="26"/>
  <c r="M8" i="26"/>
  <c r="N8" i="26"/>
  <c r="O8" i="26"/>
  <c r="O6" i="26"/>
  <c r="K6" i="26"/>
  <c r="M6" i="26"/>
  <c r="N6" i="26"/>
  <c r="J6" i="26"/>
  <c r="L6" i="26"/>
  <c r="O10" i="26"/>
  <c r="M10" i="26"/>
  <c r="J10" i="26"/>
  <c r="I7" i="26"/>
  <c r="J7" i="26"/>
  <c r="K7" i="26"/>
  <c r="O7" i="26"/>
  <c r="L7" i="26"/>
  <c r="M7" i="26"/>
  <c r="N7" i="26"/>
  <c r="L10" i="26" l="1"/>
  <c r="I10" i="26"/>
  <c r="N10" i="26"/>
  <c r="B34" i="25"/>
  <c r="A34" i="25"/>
  <c r="H33" i="25"/>
  <c r="B33" i="25"/>
  <c r="A33" i="25"/>
  <c r="B32" i="25"/>
  <c r="A32" i="25"/>
  <c r="B31" i="25"/>
  <c r="A31" i="25"/>
  <c r="H30" i="25"/>
  <c r="B30" i="25"/>
  <c r="A30" i="25"/>
  <c r="B29" i="25"/>
  <c r="A29" i="25"/>
  <c r="B28" i="25"/>
  <c r="A28" i="25"/>
  <c r="U6" i="25" s="1" a="1"/>
  <c r="H27" i="25"/>
  <c r="B27" i="25"/>
  <c r="A27" i="25"/>
  <c r="B26" i="25"/>
  <c r="A26" i="25"/>
  <c r="B25" i="25"/>
  <c r="A25" i="25"/>
  <c r="H24" i="25"/>
  <c r="B24" i="25"/>
  <c r="A24" i="25"/>
  <c r="B23" i="25"/>
  <c r="A23" i="25"/>
  <c r="B22" i="25"/>
  <c r="A22" i="25"/>
  <c r="H21" i="25"/>
  <c r="B21" i="25"/>
  <c r="A21" i="25"/>
  <c r="B20" i="25"/>
  <c r="A20" i="25"/>
  <c r="B19" i="25"/>
  <c r="A19" i="25"/>
  <c r="H18" i="25"/>
  <c r="B18" i="25"/>
  <c r="A18" i="25"/>
  <c r="B17" i="25"/>
  <c r="A17" i="25"/>
  <c r="B16" i="25"/>
  <c r="A16" i="25"/>
  <c r="H15" i="25"/>
  <c r="B15" i="25"/>
  <c r="A15" i="25"/>
  <c r="V9" i="25" s="1" a="1"/>
  <c r="S9" i="25" a="1"/>
  <c r="S9" i="25" s="1"/>
  <c r="R9" i="25"/>
  <c r="R8" i="25"/>
  <c r="V8" i="25" s="1" a="1"/>
  <c r="V8" i="25" s="1"/>
  <c r="R7" i="25"/>
  <c r="X7" i="25" s="1"/>
  <c r="R6" i="25"/>
  <c r="R5" i="25"/>
  <c r="W5" i="25" s="1"/>
  <c r="R4" i="25"/>
  <c r="S3" i="25" a="1"/>
  <c r="R3" i="25"/>
  <c r="W3" i="25" s="1"/>
  <c r="B34" i="24"/>
  <c r="A34" i="24"/>
  <c r="H33" i="24"/>
  <c r="B33" i="24"/>
  <c r="A33" i="24"/>
  <c r="B32" i="24"/>
  <c r="A32" i="24"/>
  <c r="B31" i="24"/>
  <c r="A31" i="24"/>
  <c r="H30" i="24"/>
  <c r="B30" i="24"/>
  <c r="A30" i="24"/>
  <c r="B29" i="24"/>
  <c r="A29" i="24"/>
  <c r="B28" i="24"/>
  <c r="A28" i="24"/>
  <c r="U6" i="24" s="1" a="1"/>
  <c r="H27" i="24"/>
  <c r="B27" i="24"/>
  <c r="A27" i="24"/>
  <c r="B26" i="24"/>
  <c r="A26" i="24"/>
  <c r="B25" i="24"/>
  <c r="A25" i="24"/>
  <c r="H24" i="24"/>
  <c r="B24" i="24"/>
  <c r="A24" i="24"/>
  <c r="B23" i="24"/>
  <c r="A23" i="24"/>
  <c r="B22" i="24"/>
  <c r="A22" i="24"/>
  <c r="H21" i="24"/>
  <c r="B21" i="24"/>
  <c r="A21" i="24"/>
  <c r="B20" i="24"/>
  <c r="A20" i="24"/>
  <c r="B19" i="24"/>
  <c r="A19" i="24"/>
  <c r="H18" i="24"/>
  <c r="B18" i="24"/>
  <c r="A18" i="24"/>
  <c r="B17" i="24"/>
  <c r="A17" i="24"/>
  <c r="B16" i="24"/>
  <c r="A16" i="24"/>
  <c r="H15" i="24"/>
  <c r="B15" i="24"/>
  <c r="T6" i="24" a="1"/>
  <c r="B14" i="24"/>
  <c r="A14" i="24"/>
  <c r="S9" i="24" a="1"/>
  <c r="S9" i="24" s="1"/>
  <c r="R9" i="24"/>
  <c r="X8" i="24"/>
  <c r="R8" i="24"/>
  <c r="V8" i="24" s="1" a="1"/>
  <c r="V8" i="24" s="1"/>
  <c r="S7" i="24" a="1"/>
  <c r="S7" i="24" s="1"/>
  <c r="R7" i="24"/>
  <c r="X7" i="24" s="1"/>
  <c r="R6" i="24"/>
  <c r="R5" i="24"/>
  <c r="X5" i="24" s="1"/>
  <c r="U4" i="24" a="1"/>
  <c r="T4" i="24" a="1"/>
  <c r="R4" i="24"/>
  <c r="U3" i="24" a="1"/>
  <c r="T3" i="24" a="1"/>
  <c r="S3" i="24" a="1"/>
  <c r="R3" i="24"/>
  <c r="H33" i="5"/>
  <c r="H30" i="5"/>
  <c r="H27" i="5"/>
  <c r="H24" i="5"/>
  <c r="H21" i="5"/>
  <c r="H18" i="5"/>
  <c r="H15" i="5"/>
  <c r="A32" i="5"/>
  <c r="U6" i="25" l="1"/>
  <c r="S3" i="25"/>
  <c r="V9" i="25"/>
  <c r="U4" i="24"/>
  <c r="T4" i="24"/>
  <c r="T3" i="24"/>
  <c r="U6" i="24"/>
  <c r="S3" i="24"/>
  <c r="U3" i="24"/>
  <c r="T6" i="24"/>
  <c r="U4" i="25" a="1"/>
  <c r="U4" i="25" s="1"/>
  <c r="V6" i="25" a="1"/>
  <c r="V6" i="25" s="1"/>
  <c r="W8" i="25"/>
  <c r="S7" i="25" a="1"/>
  <c r="S7" i="25" s="1"/>
  <c r="X8" i="25"/>
  <c r="T9" i="25" a="1"/>
  <c r="T9" i="25" s="1"/>
  <c r="U3" i="25" a="1"/>
  <c r="U3" i="25" s="1"/>
  <c r="V4" i="25" a="1"/>
  <c r="V4" i="25" s="1"/>
  <c r="W6" i="25"/>
  <c r="U9" i="25" a="1"/>
  <c r="U9" i="25" s="1"/>
  <c r="S5" i="25" a="1"/>
  <c r="S5" i="25" s="1"/>
  <c r="V3" i="25" a="1"/>
  <c r="V3" i="25" s="1"/>
  <c r="W4" i="25"/>
  <c r="T3" i="25" a="1"/>
  <c r="T3" i="25" s="1"/>
  <c r="U7" i="25" a="1"/>
  <c r="U7" i="25" s="1"/>
  <c r="X6" i="25"/>
  <c r="V7" i="25" a="1"/>
  <c r="V7" i="25" s="1"/>
  <c r="W9" i="25"/>
  <c r="U5" i="25" a="1"/>
  <c r="U5" i="25" s="1"/>
  <c r="X9" i="25"/>
  <c r="S8" i="25" a="1"/>
  <c r="S8" i="25" s="1"/>
  <c r="V5" i="25" a="1"/>
  <c r="V5" i="25" s="1"/>
  <c r="W7" i="25"/>
  <c r="T5" i="25" a="1"/>
  <c r="T5" i="25" s="1"/>
  <c r="X3" i="25"/>
  <c r="Y3" i="25" s="1"/>
  <c r="T8" i="25" a="1"/>
  <c r="T8" i="25" s="1"/>
  <c r="T7" i="25" a="1"/>
  <c r="T7" i="25" s="1"/>
  <c r="X4" i="25"/>
  <c r="S6" i="25" a="1"/>
  <c r="S6" i="25" s="1"/>
  <c r="S4" i="25" a="1"/>
  <c r="S4" i="25" s="1"/>
  <c r="X5" i="25"/>
  <c r="Y5" i="25" s="1"/>
  <c r="T6" i="25" a="1"/>
  <c r="T6" i="25" s="1"/>
  <c r="U8" i="25" a="1"/>
  <c r="U8" i="25" s="1"/>
  <c r="T4" i="25" a="1"/>
  <c r="T4" i="25" s="1"/>
  <c r="Z4" i="25" s="1"/>
  <c r="V6" i="24" a="1"/>
  <c r="V6" i="24" s="1"/>
  <c r="W8" i="24"/>
  <c r="T9" i="24" a="1"/>
  <c r="T9" i="24" s="1"/>
  <c r="V4" i="24" a="1"/>
  <c r="V4" i="24" s="1"/>
  <c r="Z4" i="24" s="1"/>
  <c r="W6" i="24"/>
  <c r="U9" i="24" a="1"/>
  <c r="U9" i="24" s="1"/>
  <c r="V3" i="24" a="1"/>
  <c r="V3" i="24" s="1"/>
  <c r="Z3" i="24" s="1"/>
  <c r="W4" i="24"/>
  <c r="V9" i="24" a="1"/>
  <c r="V9" i="24" s="1"/>
  <c r="S5" i="24" a="1"/>
  <c r="S5" i="24" s="1"/>
  <c r="X6" i="24"/>
  <c r="X4" i="24"/>
  <c r="W3" i="24"/>
  <c r="U7" i="24" a="1"/>
  <c r="U7" i="24" s="1"/>
  <c r="W9" i="24"/>
  <c r="T5" i="24" a="1"/>
  <c r="T5" i="24" s="1"/>
  <c r="X9" i="24"/>
  <c r="V7" i="24" a="1"/>
  <c r="V7" i="24" s="1"/>
  <c r="S8" i="24" a="1"/>
  <c r="S8" i="24" s="1"/>
  <c r="V5" i="24" a="1"/>
  <c r="V5" i="24" s="1"/>
  <c r="W7" i="24"/>
  <c r="T7" i="24" a="1"/>
  <c r="T7" i="24" s="1"/>
  <c r="Z7" i="24" s="1"/>
  <c r="X3" i="24"/>
  <c r="U5" i="24" a="1"/>
  <c r="U5" i="24" s="1"/>
  <c r="T8" i="24" a="1"/>
  <c r="T8" i="24" s="1"/>
  <c r="S6" i="24" a="1"/>
  <c r="S6" i="24" s="1"/>
  <c r="W5" i="24"/>
  <c r="S4" i="24" a="1"/>
  <c r="S4" i="24" s="1"/>
  <c r="U8" i="24" a="1"/>
  <c r="U8" i="24" s="1"/>
  <c r="Z6" i="25" l="1"/>
  <c r="Z5" i="25"/>
  <c r="Z6" i="24"/>
  <c r="AA5" i="25"/>
  <c r="Z8" i="25"/>
  <c r="Y6" i="25"/>
  <c r="Z7" i="25"/>
  <c r="Y7" i="25"/>
  <c r="Z9" i="25"/>
  <c r="Y8" i="25"/>
  <c r="Y9" i="25"/>
  <c r="Z3" i="25"/>
  <c r="AA3" i="25" s="1"/>
  <c r="Y4" i="25"/>
  <c r="AA4" i="25" s="1"/>
  <c r="Y5" i="24"/>
  <c r="Y4" i="24"/>
  <c r="AA4" i="24" s="1"/>
  <c r="Z8" i="24"/>
  <c r="Y7" i="24"/>
  <c r="AA7" i="24" s="1"/>
  <c r="Y6" i="24"/>
  <c r="Z9" i="24"/>
  <c r="Y8" i="24"/>
  <c r="Z5" i="24"/>
  <c r="Y9" i="24"/>
  <c r="Y3" i="24"/>
  <c r="AA3" i="24" s="1"/>
  <c r="AA6" i="25" l="1"/>
  <c r="AA9" i="25"/>
  <c r="AA8" i="25"/>
  <c r="H5" i="25" s="1" a="1"/>
  <c r="H5" i="25" s="1"/>
  <c r="AA7" i="25"/>
  <c r="AA6" i="24"/>
  <c r="AA9" i="24"/>
  <c r="AA8" i="24"/>
  <c r="H9" i="25" a="1"/>
  <c r="H9" i="25" s="1"/>
  <c r="AA5" i="24"/>
  <c r="H8" i="24" s="1" a="1"/>
  <c r="H8" i="24" s="1"/>
  <c r="H11" i="24" a="1"/>
  <c r="H11" i="24" s="1"/>
  <c r="H9" i="24" l="1" a="1"/>
  <c r="H9" i="24" s="1"/>
  <c r="H5" i="24" a="1"/>
  <c r="H5" i="24" s="1"/>
  <c r="H7" i="24" a="1"/>
  <c r="H7" i="24" s="1"/>
  <c r="H10" i="24" a="1"/>
  <c r="H10" i="24" s="1"/>
  <c r="H6" i="25" a="1"/>
  <c r="H6" i="25" s="1"/>
  <c r="H8" i="25" a="1"/>
  <c r="H8" i="25" s="1"/>
  <c r="H10" i="25" a="1"/>
  <c r="H10" i="25" s="1"/>
  <c r="H11" i="25" a="1"/>
  <c r="H11" i="25" s="1"/>
  <c r="N11" i="25" s="1"/>
  <c r="H7" i="25" a="1"/>
  <c r="H7" i="25" s="1"/>
  <c r="N7" i="25" s="1"/>
  <c r="H6" i="24" a="1"/>
  <c r="H6" i="24" s="1"/>
  <c r="N6" i="24" s="1"/>
  <c r="L6" i="25"/>
  <c r="O6" i="25"/>
  <c r="N6" i="25"/>
  <c r="M6" i="25"/>
  <c r="K6" i="25"/>
  <c r="J6" i="25"/>
  <c r="I6" i="25"/>
  <c r="O11" i="25"/>
  <c r="M11" i="25"/>
  <c r="K11" i="25"/>
  <c r="I11" i="25"/>
  <c r="O9" i="25"/>
  <c r="N9" i="25"/>
  <c r="M9" i="25"/>
  <c r="L9" i="25"/>
  <c r="K9" i="25"/>
  <c r="J9" i="25"/>
  <c r="I9" i="25"/>
  <c r="M7" i="25"/>
  <c r="K7" i="25"/>
  <c r="O7" i="25"/>
  <c r="L5" i="25"/>
  <c r="K5" i="25"/>
  <c r="J5" i="25"/>
  <c r="I5" i="25"/>
  <c r="M5" i="25"/>
  <c r="O5" i="25"/>
  <c r="N5" i="25"/>
  <c r="I10" i="25"/>
  <c r="J10" i="25"/>
  <c r="O10" i="25"/>
  <c r="N10" i="25"/>
  <c r="M10" i="25"/>
  <c r="L10" i="25"/>
  <c r="K10" i="25"/>
  <c r="L8" i="25"/>
  <c r="O8" i="25"/>
  <c r="N8" i="25"/>
  <c r="M8" i="25"/>
  <c r="K8" i="25"/>
  <c r="J8" i="25"/>
  <c r="I8" i="25"/>
  <c r="O11" i="24"/>
  <c r="N11" i="24"/>
  <c r="M11" i="24"/>
  <c r="L11" i="24"/>
  <c r="K11" i="24"/>
  <c r="J11" i="24"/>
  <c r="I11" i="24"/>
  <c r="O9" i="24"/>
  <c r="N9" i="24"/>
  <c r="M9" i="24"/>
  <c r="L9" i="24"/>
  <c r="J9" i="24"/>
  <c r="I9" i="24"/>
  <c r="K9" i="24"/>
  <c r="K5" i="24"/>
  <c r="O5" i="24"/>
  <c r="N5" i="24"/>
  <c r="J5" i="24"/>
  <c r="I5" i="24"/>
  <c r="L5" i="24"/>
  <c r="M5" i="24"/>
  <c r="N7" i="24"/>
  <c r="M7" i="24"/>
  <c r="L7" i="24"/>
  <c r="K7" i="24"/>
  <c r="J7" i="24"/>
  <c r="I7" i="24"/>
  <c r="O7" i="24"/>
  <c r="I10" i="24"/>
  <c r="O10" i="24"/>
  <c r="N10" i="24"/>
  <c r="M10" i="24"/>
  <c r="L10" i="24"/>
  <c r="K10" i="24"/>
  <c r="J10" i="24"/>
  <c r="L8" i="24"/>
  <c r="N8" i="24"/>
  <c r="O8" i="24"/>
  <c r="J8" i="24"/>
  <c r="M8" i="24"/>
  <c r="K8" i="24"/>
  <c r="I8" i="24"/>
  <c r="O6" i="24" l="1"/>
  <c r="J11" i="25"/>
  <c r="L11" i="25"/>
  <c r="I7" i="25"/>
  <c r="J7" i="25"/>
  <c r="L7" i="25"/>
  <c r="J6" i="24"/>
  <c r="I6" i="24"/>
  <c r="M6" i="24"/>
  <c r="K6" i="24"/>
  <c r="L6" i="24"/>
  <c r="R9" i="5"/>
  <c r="A30" i="5"/>
  <c r="B27" i="5"/>
  <c r="A25" i="5"/>
  <c r="B20" i="5"/>
  <c r="B19" i="5"/>
  <c r="A29" i="5"/>
  <c r="B28" i="5"/>
  <c r="A24" i="5"/>
  <c r="B21" i="5"/>
  <c r="A19" i="5"/>
  <c r="B32" i="5"/>
  <c r="A28" i="5"/>
  <c r="A23" i="5"/>
  <c r="B22" i="5"/>
  <c r="A18" i="5"/>
  <c r="B33" i="5"/>
  <c r="B29" i="5"/>
  <c r="A27" i="5"/>
  <c r="A22" i="5"/>
  <c r="A17" i="5"/>
  <c r="A33" i="5"/>
  <c r="A31" i="5"/>
  <c r="B26" i="5"/>
  <c r="B25" i="5"/>
  <c r="B18" i="5"/>
  <c r="A34" i="5"/>
  <c r="B31" i="5"/>
  <c r="B24" i="5"/>
  <c r="A20" i="5"/>
  <c r="B17" i="5"/>
  <c r="B34" i="5"/>
  <c r="B30" i="5"/>
  <c r="A26" i="5"/>
  <c r="B23" i="5"/>
  <c r="A21" i="5"/>
  <c r="R8" i="5"/>
  <c r="R7" i="5"/>
  <c r="R6" i="5"/>
  <c r="R5" i="5"/>
  <c r="R4" i="5"/>
  <c r="R3" i="5"/>
  <c r="S3" i="5" l="1" a="1"/>
  <c r="S3" i="5" s="1"/>
  <c r="T3" i="5" a="1"/>
  <c r="T3" i="5" s="1"/>
  <c r="W9" i="5"/>
  <c r="V3" i="5" a="1"/>
  <c r="V3" i="5" s="1"/>
  <c r="U5" i="5" a="1"/>
  <c r="U5" i="5" s="1"/>
  <c r="U7" i="5" a="1"/>
  <c r="U7" i="5" s="1"/>
  <c r="X9" i="5"/>
  <c r="U9" i="5" a="1"/>
  <c r="U9" i="5" s="1"/>
  <c r="V5" i="5" a="1"/>
  <c r="V5" i="5" s="1"/>
  <c r="T8" i="5" a="1"/>
  <c r="T8" i="5" s="1"/>
  <c r="X3" i="5"/>
  <c r="U3" i="5" a="1"/>
  <c r="U3" i="5" s="1"/>
  <c r="X5" i="5"/>
  <c r="T7" i="5" a="1"/>
  <c r="T7" i="5" s="1"/>
  <c r="T5" i="5" a="1"/>
  <c r="T5" i="5" s="1"/>
  <c r="U8" i="5" a="1"/>
  <c r="U8" i="5" s="1"/>
  <c r="U6" i="5" a="1"/>
  <c r="U6" i="5" s="1"/>
  <c r="U4" i="5" a="1"/>
  <c r="U4" i="5" s="1"/>
  <c r="V7" i="5" a="1"/>
  <c r="V7" i="5" s="1"/>
  <c r="W3" i="5"/>
  <c r="W7" i="5"/>
  <c r="W5" i="5"/>
  <c r="X8" i="5"/>
  <c r="X6" i="5"/>
  <c r="X4" i="5"/>
  <c r="W8" i="5"/>
  <c r="W6" i="5"/>
  <c r="W4" i="5"/>
  <c r="X7" i="5"/>
  <c r="Y9" i="5" l="1"/>
  <c r="Z3" i="5"/>
  <c r="Z7" i="5"/>
  <c r="T4" i="5" a="1"/>
  <c r="T4" i="5" s="1"/>
  <c r="V4" i="5" a="1"/>
  <c r="V4" i="5" s="1"/>
  <c r="V6" i="5" a="1"/>
  <c r="V6" i="5" s="1"/>
  <c r="V8" i="5" a="1"/>
  <c r="V8" i="5" s="1"/>
  <c r="Z8" i="5" s="1"/>
  <c r="T6" i="5" a="1"/>
  <c r="T6" i="5" s="1"/>
  <c r="V9" i="5" a="1"/>
  <c r="V9" i="5" s="1"/>
  <c r="T9" i="5" a="1"/>
  <c r="T9" i="5" s="1"/>
  <c r="S5" i="5" a="1"/>
  <c r="S5" i="5" s="1"/>
  <c r="S6" i="5" a="1"/>
  <c r="S6" i="5" s="1"/>
  <c r="S7" i="5" a="1"/>
  <c r="S7" i="5" s="1"/>
  <c r="S9" i="5" a="1"/>
  <c r="S9" i="5" s="1"/>
  <c r="S8" i="5" a="1"/>
  <c r="S8" i="5" s="1"/>
  <c r="S4" i="5" a="1"/>
  <c r="S4" i="5" s="1"/>
  <c r="Z5" i="5"/>
  <c r="Y5" i="5"/>
  <c r="Y3" i="5"/>
  <c r="Y7" i="5"/>
  <c r="Y6" i="5"/>
  <c r="Y4" i="5"/>
  <c r="Y8" i="5"/>
  <c r="AA7" i="5" l="1"/>
  <c r="Z4" i="5"/>
  <c r="AA4" i="5" s="1"/>
  <c r="Z9" i="5"/>
  <c r="AA9" i="5" s="1"/>
  <c r="Z6" i="5"/>
  <c r="AA6" i="5" s="1"/>
  <c r="AA3" i="5"/>
  <c r="AA5" i="5"/>
  <c r="AA8" i="5"/>
  <c r="H7" i="5" l="1" a="1"/>
  <c r="H7" i="5" s="1"/>
  <c r="H9" i="5" a="1"/>
  <c r="H9" i="5" s="1"/>
  <c r="H5" i="5" a="1"/>
  <c r="H5" i="5" s="1"/>
  <c r="H8" i="5" a="1"/>
  <c r="H8" i="5" s="1"/>
  <c r="H6" i="5" a="1"/>
  <c r="H6" i="5" s="1"/>
  <c r="H10" i="5" a="1"/>
  <c r="H10" i="5" s="1"/>
  <c r="H11" i="5" a="1"/>
  <c r="H11" i="5" s="1"/>
  <c r="O11" i="5" l="1"/>
  <c r="N10" i="5"/>
  <c r="L6" i="5"/>
  <c r="N8" i="5"/>
  <c r="L5" i="5"/>
  <c r="O9" i="5"/>
  <c r="M7" i="5"/>
  <c r="M5" i="5"/>
  <c r="I9" i="5"/>
  <c r="K9" i="5"/>
  <c r="N7" i="5"/>
  <c r="N5" i="5"/>
  <c r="K7" i="5"/>
  <c r="N9" i="5"/>
  <c r="J7" i="5"/>
  <c r="L7" i="5"/>
  <c r="O7" i="5"/>
  <c r="J5" i="5"/>
  <c r="K5" i="5"/>
  <c r="O5" i="5"/>
  <c r="I7" i="5"/>
  <c r="I5" i="5"/>
  <c r="O6" i="5"/>
  <c r="L9" i="5"/>
  <c r="I8" i="5"/>
  <c r="M9" i="5"/>
  <c r="O8" i="5"/>
  <c r="K8" i="5"/>
  <c r="J8" i="5"/>
  <c r="O10" i="5"/>
  <c r="K10" i="5"/>
  <c r="L8" i="5"/>
  <c r="M8" i="5"/>
  <c r="M10" i="5"/>
  <c r="J9" i="5"/>
  <c r="I6" i="5"/>
  <c r="K6" i="5"/>
  <c r="M6" i="5"/>
  <c r="J6" i="5"/>
  <c r="N6" i="5"/>
  <c r="I10" i="5"/>
  <c r="J10" i="5"/>
  <c r="L10" i="5"/>
  <c r="J11" i="5"/>
  <c r="L11" i="5"/>
  <c r="I11" i="5"/>
  <c r="K11" i="5"/>
  <c r="N11" i="5"/>
  <c r="M11" i="5"/>
</calcChain>
</file>

<file path=xl/sharedStrings.xml><?xml version="1.0" encoding="utf-8"?>
<sst xmlns="http://schemas.openxmlformats.org/spreadsheetml/2006/main" count="272" uniqueCount="73">
  <si>
    <t>Points</t>
  </si>
  <si>
    <t>points for a win</t>
  </si>
  <si>
    <t>points for a draw</t>
  </si>
  <si>
    <t>points for a loss</t>
  </si>
  <si>
    <t>Team name</t>
  </si>
  <si>
    <t>:</t>
  </si>
  <si>
    <t>GP</t>
  </si>
  <si>
    <t>W</t>
  </si>
  <si>
    <t>D</t>
  </si>
  <si>
    <t>L</t>
  </si>
  <si>
    <t>GF</t>
  </si>
  <si>
    <t>GA</t>
  </si>
  <si>
    <t>GD</t>
  </si>
  <si>
    <t>PTS</t>
  </si>
  <si>
    <t>http://excel-example.com/templates/sport-tournament-template</t>
  </si>
  <si>
    <t>Want more? Visit:</t>
  </si>
  <si>
    <t>rank</t>
  </si>
  <si>
    <t>2. LIGA</t>
  </si>
  <si>
    <t>Ime</t>
  </si>
  <si>
    <t>Lestvica</t>
  </si>
  <si>
    <t>Bonus točke</t>
  </si>
  <si>
    <t>#</t>
  </si>
  <si>
    <t>Z</t>
  </si>
  <si>
    <t>P</t>
  </si>
  <si>
    <t>G+</t>
  </si>
  <si>
    <t>G-</t>
  </si>
  <si>
    <t>+/-</t>
  </si>
  <si>
    <t>Točke</t>
  </si>
  <si>
    <t>1. kolo</t>
  </si>
  <si>
    <t>2. kolo</t>
  </si>
  <si>
    <t>3. kolo</t>
  </si>
  <si>
    <t>4. kolo</t>
  </si>
  <si>
    <t>5. kolo</t>
  </si>
  <si>
    <t>6. kolo</t>
  </si>
  <si>
    <t>7. kolo</t>
  </si>
  <si>
    <t>Prost:</t>
  </si>
  <si>
    <t>3. LIGA</t>
  </si>
  <si>
    <t>4. LIGA</t>
  </si>
  <si>
    <t>1. LIGA</t>
  </si>
  <si>
    <t>ZALAR KLAVDIJO</t>
  </si>
  <si>
    <t>OŽBOLT NIKO</t>
  </si>
  <si>
    <t>ZORMAN BORIS</t>
  </si>
  <si>
    <t>PODLOGAR SEBASTJAN</t>
  </si>
  <si>
    <t>REBEC KLEMEN</t>
  </si>
  <si>
    <t>PREMRL TOMAŽ</t>
  </si>
  <si>
    <t>ŠVIGELJ ANŽE</t>
  </si>
  <si>
    <t>MAHNE MAJA</t>
  </si>
  <si>
    <t>ŽNIDARIČ MIHA</t>
  </si>
  <si>
    <t>ŽNIDARIČ MATJAŽ</t>
  </si>
  <si>
    <t>DEDEK MIHA</t>
  </si>
  <si>
    <t>JEREB ALEŠ</t>
  </si>
  <si>
    <t>ŠPANIČ BOJAN</t>
  </si>
  <si>
    <t>BREZEC FILIP</t>
  </si>
  <si>
    <t>ZDOVC JURIJ</t>
  </si>
  <si>
    <t>VIDRIH JANEZ</t>
  </si>
  <si>
    <t>ALBREHT TADEJ</t>
  </si>
  <si>
    <t>CVETKO SIMON</t>
  </si>
  <si>
    <t>SAJOVIC ALEŠ</t>
  </si>
  <si>
    <t>KRAŠEVEC GAŠPER</t>
  </si>
  <si>
    <t>ZDOVC PETER</t>
  </si>
  <si>
    <t>ZORMAN TOMO</t>
  </si>
  <si>
    <t>ČUČEK ROBERT</t>
  </si>
  <si>
    <t>BENČIČ RADKO</t>
  </si>
  <si>
    <t>AHČAN DEJAN</t>
  </si>
  <si>
    <t>1.</t>
  </si>
  <si>
    <t>2.</t>
  </si>
  <si>
    <t>3.</t>
  </si>
  <si>
    <t>4.</t>
  </si>
  <si>
    <t>5.</t>
  </si>
  <si>
    <t>6.</t>
  </si>
  <si>
    <t>7.</t>
  </si>
  <si>
    <t>PRUDIČ IGOR</t>
  </si>
  <si>
    <t>UDOVIČ JANEZ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</si>
</sst>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</cellStyleXfs>
  <cellXfs count="65">
    <xf numFmtId="0" fontId="0" fillId="0" borderId="0" xfId="0"/>
    <xf numFmtId="0" fontId="1" fillId="0" borderId="1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1" fillId="0" borderId="3" xfId="0" applyFont="1" applyFill="1" applyBorder="1"/>
    <xf numFmtId="0" fontId="3" fillId="0" borderId="4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4" fillId="0" borderId="0" xfId="1" applyAlignment="1" applyProtection="1"/>
    <xf numFmtId="0" fontId="0" fillId="0" borderId="0" xfId="0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5" fillId="0" borderId="0" xfId="0" applyFont="1" applyFill="1"/>
    <xf numFmtId="0" fontId="0" fillId="0" borderId="0" xfId="0" applyBorder="1"/>
    <xf numFmtId="0" fontId="1" fillId="0" borderId="0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 applyAlignment="1"/>
    <xf numFmtId="0" fontId="0" fillId="0" borderId="2" xfId="0" applyBorder="1"/>
    <xf numFmtId="0" fontId="0" fillId="3" borderId="11" xfId="0" applyFill="1" applyBorder="1" applyAlignment="1"/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10" xfId="2" applyFill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3" fillId="0" borderId="0" xfId="0" applyFont="1"/>
    <xf numFmtId="0" fontId="3" fillId="0" borderId="4" xfId="0" applyFont="1" applyBorder="1"/>
    <xf numFmtId="0" fontId="5" fillId="0" borderId="0" xfId="0" applyFont="1"/>
    <xf numFmtId="0" fontId="2" fillId="0" borderId="0" xfId="0" applyFont="1"/>
    <xf numFmtId="0" fontId="0" fillId="0" borderId="1" xfId="0" applyBorder="1"/>
    <xf numFmtId="0" fontId="0" fillId="0" borderId="13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4" xfId="0" applyBorder="1" applyAlignment="1">
      <alignment horizontal="center"/>
    </xf>
  </cellXfs>
  <cellStyles count="3">
    <cellStyle name="40 % – Poudarek1" xfId="2" builtinId="31"/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workbookViewId="0">
      <selection activeCell="H27" sqref="H27"/>
    </sheetView>
  </sheetViews>
  <sheetFormatPr defaultRowHeight="15" x14ac:dyDescent="0.25"/>
  <cols>
    <col min="1" max="2" width="21.28515625" customWidth="1"/>
    <col min="3" max="5" width="3.85546875" customWidth="1"/>
    <col min="6" max="6" width="8.28515625" customWidth="1"/>
    <col min="7" max="7" width="8.28515625" style="6" customWidth="1"/>
    <col min="8" max="8" width="21.5703125" style="6" customWidth="1"/>
    <col min="9" max="9" width="5" style="6" customWidth="1"/>
    <col min="10" max="14" width="5" customWidth="1"/>
    <col min="15" max="15" width="6.85546875" customWidth="1"/>
    <col min="16" max="16" width="9.5703125" customWidth="1"/>
    <col min="17" max="17" width="6.85546875" customWidth="1"/>
    <col min="18" max="22" width="9.140625" hidden="1" customWidth="1"/>
    <col min="23" max="23" width="0.28515625" hidden="1" customWidth="1"/>
    <col min="24" max="25" width="3.5703125" hidden="1" customWidth="1"/>
    <col min="26" max="26" width="4.140625" hidden="1" customWidth="1"/>
    <col min="27" max="27" width="4.85546875" hidden="1" customWidth="1"/>
  </cols>
  <sheetData>
    <row r="1" spans="1:27" ht="28.5" x14ac:dyDescent="0.45">
      <c r="A1" s="55" t="s">
        <v>38</v>
      </c>
    </row>
    <row r="2" spans="1:27" x14ac:dyDescent="0.25">
      <c r="H2" s="16" t="s">
        <v>19</v>
      </c>
      <c r="S2" s="19" t="s">
        <v>6</v>
      </c>
      <c r="T2" s="20" t="s">
        <v>7</v>
      </c>
      <c r="U2" s="20" t="s">
        <v>8</v>
      </c>
      <c r="V2" s="20" t="s">
        <v>9</v>
      </c>
      <c r="W2" s="21" t="s">
        <v>10</v>
      </c>
      <c r="X2" s="22" t="s">
        <v>11</v>
      </c>
      <c r="Y2" s="20" t="s">
        <v>12</v>
      </c>
      <c r="Z2" s="21" t="s">
        <v>13</v>
      </c>
      <c r="AA2" s="6" t="s">
        <v>16</v>
      </c>
    </row>
    <row r="3" spans="1:27" x14ac:dyDescent="0.25">
      <c r="A3" s="51" t="s">
        <v>4</v>
      </c>
      <c r="B3" s="54" t="s">
        <v>20</v>
      </c>
      <c r="R3" s="53" t="str">
        <f t="shared" ref="R3:R8" si="0">A4</f>
        <v>ZALAR KLAVDIJO</v>
      </c>
      <c r="S3" s="10">
        <f t="array" ref="S3">SUM(($A$13:$A$78=R3)*(ISNUMBER($C$13:$C$78)),($B$13:$B$78=R3)*(ISNUMBER($E$13:$E$78)))</f>
        <v>5</v>
      </c>
      <c r="T3" s="6">
        <f t="array" ref="T3">SUM((home=R3)*(homescore&gt;visitorscore),(visitor=R3)*(visitorscore&gt;homescore))</f>
        <v>5</v>
      </c>
      <c r="U3" s="6">
        <f t="array" ref="U3">SUM((home=R3)*(homescore=visitorscore)*ISNUMBER(visitorscore),(visitor=R3)*(visitorscore=homescore)*ISNUMBER(homescore))</f>
        <v>0</v>
      </c>
      <c r="V3" s="6">
        <f t="array" ref="V3">SUM((home=R3)*(homescore&lt;visitorscore),(visitor=R3)*(visitorscore&lt;homescore))</f>
        <v>0</v>
      </c>
      <c r="W3" s="11">
        <f t="shared" ref="W3:W8" si="1">SUMIF(home,R3,homescore)+SUMIF(visitor,R3,visitorscore)</f>
        <v>45</v>
      </c>
      <c r="X3" s="12">
        <f t="shared" ref="X3:X8" si="2">SUMIF(home,R3,visitorscore)+SUMIF(visitor,R3,homescore)</f>
        <v>23</v>
      </c>
      <c r="Y3" s="6">
        <f t="shared" ref="Y3:Y8" si="3">W3-X3</f>
        <v>22</v>
      </c>
      <c r="Z3" s="11">
        <f>T3*Options!$B$2+U3*Options!$B$3+V3*Options!$B$4+VLOOKUP(R3,$A$4:$B$9,2,0)</f>
        <v>18</v>
      </c>
      <c r="AA3">
        <f t="shared" ref="AA3:AA8" si="4">W3+Y3*10000+Z3*1000000000</f>
        <v>18000220045</v>
      </c>
    </row>
    <row r="4" spans="1:27" x14ac:dyDescent="0.25">
      <c r="A4" s="17" t="s">
        <v>39</v>
      </c>
      <c r="B4">
        <v>8</v>
      </c>
      <c r="H4" s="30" t="s">
        <v>38</v>
      </c>
      <c r="I4" s="31" t="s">
        <v>21</v>
      </c>
      <c r="J4" s="32" t="s">
        <v>22</v>
      </c>
      <c r="K4" s="32" t="s">
        <v>23</v>
      </c>
      <c r="L4" s="33" t="s">
        <v>24</v>
      </c>
      <c r="M4" s="34" t="s">
        <v>25</v>
      </c>
      <c r="N4" s="35" t="s">
        <v>26</v>
      </c>
      <c r="O4" s="33" t="s">
        <v>27</v>
      </c>
      <c r="P4" s="61"/>
      <c r="R4" s="52" t="str">
        <f t="shared" si="0"/>
        <v>OŽBOLT NIKO</v>
      </c>
      <c r="S4" s="10">
        <f t="array" ref="S4">SUM(($A$13:$A$78=R4)*(ISNUMBER($C$13:$C$78)),($B$13:$B$78=R4)*(ISNUMBER($E$13:$E$78)))</f>
        <v>5</v>
      </c>
      <c r="T4" s="6">
        <f t="array" ref="T4">SUM((home=R4)*(homescore&gt;visitorscore),(visitor=R4)*(visitorscore&gt;homescore))</f>
        <v>2</v>
      </c>
      <c r="U4" s="6">
        <f t="array" ref="U4">SUM((home=R4)*(homescore=visitorscore)*ISNUMBER(visitorscore),(visitor=R4)*(visitorscore=homescore)*ISNUMBER(homescore))</f>
        <v>0</v>
      </c>
      <c r="V4" s="6">
        <f t="array" ref="V4">SUM((home=R4)*(homescore&lt;visitorscore),(visitor=R4)*(visitorscore&lt;homescore))</f>
        <v>3</v>
      </c>
      <c r="W4" s="11">
        <f t="shared" si="1"/>
        <v>35</v>
      </c>
      <c r="X4" s="12">
        <f t="shared" si="2"/>
        <v>39</v>
      </c>
      <c r="Y4" s="6">
        <f t="shared" si="3"/>
        <v>-4</v>
      </c>
      <c r="Z4" s="11">
        <f>T4*Options!$B$2+U4*Options!$B$3+V4*Options!$B$4+VLOOKUP(R4,$A$4:$B$9,2,0)</f>
        <v>8</v>
      </c>
      <c r="AA4">
        <f t="shared" si="4"/>
        <v>7999960035</v>
      </c>
    </row>
    <row r="5" spans="1:27" x14ac:dyDescent="0.25">
      <c r="A5" s="17" t="s">
        <v>40</v>
      </c>
      <c r="B5">
        <v>4</v>
      </c>
      <c r="G5" s="59" t="s">
        <v>64</v>
      </c>
      <c r="H5" s="23" t="str">
        <f t="array" ref="H5">INDEX($R$3:$R$8,MATCH(LARGE($AA$3:$AA$8-ROW($AA$3:$AA$8)/COUNT($AA$3:$AA$8),ROW(H5)-ROW(H$5)+1),$AA$3:$AA$8-ROW($AA$3:$AA$8)/COUNT($AA$3:$AA$8),0))</f>
        <v>ZALAR KLAVDIJO</v>
      </c>
      <c r="I5" s="12">
        <f t="shared" ref="I5:I10" si="5">VLOOKUP($H5,$R$3:$Z$8,2,0)</f>
        <v>5</v>
      </c>
      <c r="J5" s="6">
        <f t="shared" ref="J5:J10" si="6">VLOOKUP($H5,$R$3:$Z$8,3,0)</f>
        <v>5</v>
      </c>
      <c r="K5" s="6">
        <f t="shared" ref="K5:K10" si="7">VLOOKUP($H5,$R$3:$Z$8,5,0)</f>
        <v>0</v>
      </c>
      <c r="L5" s="11">
        <f t="shared" ref="L5:L10" si="8">VLOOKUP($H5,$R$3:$Z$8,6,0)</f>
        <v>45</v>
      </c>
      <c r="M5" s="12">
        <f t="shared" ref="M5:M10" si="9">VLOOKUP($H5,$R$3:$Z$8,7,0)</f>
        <v>23</v>
      </c>
      <c r="N5" s="6">
        <f t="shared" ref="N5:N10" si="10">VLOOKUP($H5,$R$3:$Z$8,8,0)</f>
        <v>22</v>
      </c>
      <c r="O5" s="11">
        <f t="shared" ref="O5:O10" si="11">VLOOKUP($H5,$R$3:$Z$8,9,0)</f>
        <v>18</v>
      </c>
      <c r="P5" s="6"/>
      <c r="R5" s="52" t="str">
        <f t="shared" si="0"/>
        <v>ZORMAN BORIS</v>
      </c>
      <c r="S5" s="10">
        <f t="array" ref="S5">SUM(($A$13:$A$78=R5)*(ISNUMBER($C$13:$C$78)),($B$13:$B$78=R5)*(ISNUMBER($E$13:$E$78)))</f>
        <v>5</v>
      </c>
      <c r="T5" s="6">
        <f t="array" ref="T5">SUM((home=R5)*(homescore&gt;visitorscore),(visitor=R5)*(visitorscore&gt;homescore))</f>
        <v>3</v>
      </c>
      <c r="U5" s="6">
        <f t="array" ref="U5">SUM((home=R5)*(homescore=visitorscore)*ISNUMBER(visitorscore),(visitor=R5)*(visitorscore=homescore)*ISNUMBER(homescore))</f>
        <v>0</v>
      </c>
      <c r="V5" s="6">
        <f t="array" ref="V5">SUM((home=R5)*(homescore&lt;visitorscore),(visitor=R5)*(visitorscore&lt;homescore))</f>
        <v>2</v>
      </c>
      <c r="W5" s="11">
        <f t="shared" si="1"/>
        <v>37</v>
      </c>
      <c r="X5" s="12">
        <f t="shared" si="2"/>
        <v>36</v>
      </c>
      <c r="Y5" s="6">
        <f t="shared" si="3"/>
        <v>1</v>
      </c>
      <c r="Z5" s="11">
        <f>T5*Options!$B$2+U5*Options!$B$3+V5*Options!$B$4+VLOOKUP(R5,$A$4:$B$9,2,0)</f>
        <v>12</v>
      </c>
      <c r="AA5">
        <f t="shared" si="4"/>
        <v>12000010037</v>
      </c>
    </row>
    <row r="6" spans="1:27" x14ac:dyDescent="0.25">
      <c r="A6" s="17" t="s">
        <v>41</v>
      </c>
      <c r="B6">
        <v>6</v>
      </c>
      <c r="G6" s="59" t="s">
        <v>65</v>
      </c>
      <c r="H6" s="23" t="str">
        <f t="array" ref="H6">INDEX($R$3:$R$8,MATCH(LARGE($AA$3:$AA$8-ROW($AA$3:$AA$8)/COUNT($AA$3:$AA$8),ROW(H6)-ROW(H$5)+1),$AA$3:$AA$8-ROW($AA$3:$AA$8)/COUNT($AA$3:$AA$8),0))</f>
        <v>REBEC KLEMEN</v>
      </c>
      <c r="I6" s="12">
        <f t="shared" si="5"/>
        <v>5</v>
      </c>
      <c r="J6" s="6">
        <f t="shared" si="6"/>
        <v>3</v>
      </c>
      <c r="K6" s="6">
        <f t="shared" si="7"/>
        <v>2</v>
      </c>
      <c r="L6" s="11">
        <f t="shared" si="8"/>
        <v>40</v>
      </c>
      <c r="M6" s="12">
        <f t="shared" si="9"/>
        <v>33</v>
      </c>
      <c r="N6" s="6">
        <f t="shared" si="10"/>
        <v>7</v>
      </c>
      <c r="O6" s="11">
        <f t="shared" si="11"/>
        <v>16</v>
      </c>
      <c r="P6" s="6"/>
      <c r="R6" s="52" t="str">
        <f t="shared" si="0"/>
        <v>REBEC KLEMEN</v>
      </c>
      <c r="S6" s="10">
        <f t="array" ref="S6">SUM(($A$13:$A$78=R6)*(ISNUMBER($C$13:$C$78)),($B$13:$B$78=R6)*(ISNUMBER($E$13:$E$78)))</f>
        <v>5</v>
      </c>
      <c r="T6" s="6">
        <f t="array" ref="T6">SUM((home=R6)*(homescore&gt;visitorscore),(visitor=R6)*(visitorscore&gt;homescore))</f>
        <v>3</v>
      </c>
      <c r="U6" s="6">
        <f t="array" ref="U6">SUM((home=R6)*(homescore=visitorscore)*ISNUMBER(visitorscore),(visitor=R6)*(visitorscore=homescore)*ISNUMBER(homescore))</f>
        <v>0</v>
      </c>
      <c r="V6" s="6">
        <f t="array" ref="V6">SUM((home=R6)*(homescore&lt;visitorscore),(visitor=R6)*(visitorscore&lt;homescore))</f>
        <v>2</v>
      </c>
      <c r="W6" s="11">
        <f t="shared" si="1"/>
        <v>40</v>
      </c>
      <c r="X6" s="12">
        <f t="shared" si="2"/>
        <v>33</v>
      </c>
      <c r="Y6" s="6">
        <f t="shared" si="3"/>
        <v>7</v>
      </c>
      <c r="Z6" s="11">
        <f>T6*Options!$B$2+U6*Options!$B$3+V6*Options!$B$4+VLOOKUP(R6,$A$4:$B$9,2,0)</f>
        <v>16</v>
      </c>
      <c r="AA6">
        <f t="shared" si="4"/>
        <v>16000070040</v>
      </c>
    </row>
    <row r="7" spans="1:27" x14ac:dyDescent="0.25">
      <c r="A7" s="17" t="s">
        <v>43</v>
      </c>
      <c r="B7">
        <v>10</v>
      </c>
      <c r="G7" s="59" t="s">
        <v>66</v>
      </c>
      <c r="H7" s="23" t="str">
        <f t="array" ref="H7">INDEX($R$3:$R$8,MATCH(LARGE($AA$3:$AA$8-ROW($AA$3:$AA$8)/COUNT($AA$3:$AA$8),ROW(H7)-ROW(H$5)+1),$AA$3:$AA$8-ROW($AA$3:$AA$8)/COUNT($AA$3:$AA$8),0))</f>
        <v>ZORMAN BORIS</v>
      </c>
      <c r="I7" s="12">
        <f t="shared" si="5"/>
        <v>5</v>
      </c>
      <c r="J7" s="6">
        <f t="shared" si="6"/>
        <v>3</v>
      </c>
      <c r="K7" s="6">
        <f t="shared" si="7"/>
        <v>2</v>
      </c>
      <c r="L7" s="11">
        <f t="shared" si="8"/>
        <v>37</v>
      </c>
      <c r="M7" s="12">
        <f t="shared" si="9"/>
        <v>36</v>
      </c>
      <c r="N7" s="6">
        <f t="shared" si="10"/>
        <v>1</v>
      </c>
      <c r="O7" s="11">
        <f t="shared" si="11"/>
        <v>12</v>
      </c>
      <c r="P7" s="6"/>
      <c r="R7" s="52" t="str">
        <f t="shared" si="0"/>
        <v>UDOVIČ JANEZ</v>
      </c>
      <c r="S7" s="10">
        <f t="array" ref="S7">SUM(($A$13:$A$78=R7)*(ISNUMBER($C$13:$C$78)),($B$13:$B$78=R7)*(ISNUMBER($E$13:$E$78)))</f>
        <v>5</v>
      </c>
      <c r="T7" s="6">
        <f t="array" ref="T7">SUM((home=R7)*(homescore&gt;visitorscore),(visitor=R7)*(visitorscore&gt;homescore))</f>
        <v>1</v>
      </c>
      <c r="U7" s="6">
        <f t="array" ref="U7">SUM((home=R7)*(homescore=visitorscore)*ISNUMBER(visitorscore),(visitor=R7)*(visitorscore=homescore)*ISNUMBER(homescore))</f>
        <v>0</v>
      </c>
      <c r="V7" s="6">
        <f t="array" ref="V7">SUM((home=R7)*(homescore&lt;visitorscore),(visitor=R7)*(visitorscore&lt;homescore))</f>
        <v>4</v>
      </c>
      <c r="W7" s="11">
        <f t="shared" si="1"/>
        <v>27</v>
      </c>
      <c r="X7" s="12">
        <f t="shared" si="2"/>
        <v>42</v>
      </c>
      <c r="Y7" s="6">
        <f t="shared" si="3"/>
        <v>-15</v>
      </c>
      <c r="Z7" s="11">
        <f>T7*Options!$B$2+U7*Options!$B$3+V7*Options!$B$4+VLOOKUP(R7,$A$4:$B$9,2,0)</f>
        <v>2</v>
      </c>
      <c r="AA7">
        <f t="shared" si="4"/>
        <v>1999850027</v>
      </c>
    </row>
    <row r="8" spans="1:27" ht="15.75" thickBot="1" x14ac:dyDescent="0.3">
      <c r="A8" s="17" t="s">
        <v>72</v>
      </c>
      <c r="B8">
        <v>0</v>
      </c>
      <c r="G8" s="62" t="s">
        <v>67</v>
      </c>
      <c r="H8" s="63" t="str">
        <f t="array" ref="H8">INDEX($R$3:$R$8,MATCH(LARGE($AA$3:$AA$8-ROW($AA$3:$AA$8)/COUNT($AA$3:$AA$8),ROW(H8)-ROW(H$5)+1),$AA$3:$AA$8-ROW($AA$3:$AA$8)/COUNT($AA$3:$AA$8),0))</f>
        <v>OŽBOLT NIKO</v>
      </c>
      <c r="I8" s="64">
        <f t="shared" si="5"/>
        <v>5</v>
      </c>
      <c r="J8" s="57">
        <f t="shared" si="6"/>
        <v>2</v>
      </c>
      <c r="K8" s="57">
        <f t="shared" si="7"/>
        <v>3</v>
      </c>
      <c r="L8" s="48">
        <f t="shared" si="8"/>
        <v>35</v>
      </c>
      <c r="M8" s="64">
        <f t="shared" si="9"/>
        <v>39</v>
      </c>
      <c r="N8" s="57">
        <f t="shared" si="10"/>
        <v>-4</v>
      </c>
      <c r="O8" s="48">
        <f t="shared" si="11"/>
        <v>8</v>
      </c>
      <c r="P8" s="57"/>
      <c r="R8" s="52" t="str">
        <f t="shared" si="0"/>
        <v>PODLOGAR SEBASTJAN</v>
      </c>
      <c r="S8" s="10">
        <f t="array" ref="S8">SUM(($A$13:$A$78=R8)*(ISNUMBER($C$13:$C$78)),($B$13:$B$78=R8)*(ISNUMBER($E$13:$E$78)))</f>
        <v>5</v>
      </c>
      <c r="T8" s="6">
        <f t="array" ref="T8">SUM((home=R8)*(homescore&gt;visitorscore),(visitor=R8)*(visitorscore&gt;homescore))</f>
        <v>1</v>
      </c>
      <c r="U8" s="6">
        <f t="array" ref="U8">SUM((home=R8)*(homescore=visitorscore)*ISNUMBER(visitorscore),(visitor=R8)*(visitorscore=homescore)*ISNUMBER(homescore))</f>
        <v>0</v>
      </c>
      <c r="V8" s="6">
        <f t="array" ref="V8">SUM((home=R8)*(homescore&lt;visitorscore),(visitor=R8)*(visitorscore&lt;homescore))</f>
        <v>4</v>
      </c>
      <c r="W8" s="11">
        <f t="shared" si="1"/>
        <v>31</v>
      </c>
      <c r="X8" s="12">
        <f t="shared" si="2"/>
        <v>42</v>
      </c>
      <c r="Y8" s="6">
        <f t="shared" si="3"/>
        <v>-11</v>
      </c>
      <c r="Z8" s="11">
        <f>T8*Options!$B$2+U8*Options!$B$3+V8*Options!$B$4+VLOOKUP(R8,$A$4:$B$9,2,0)</f>
        <v>4</v>
      </c>
      <c r="AA8">
        <f t="shared" si="4"/>
        <v>3999890031</v>
      </c>
    </row>
    <row r="9" spans="1:27" x14ac:dyDescent="0.25">
      <c r="A9" s="17" t="s">
        <v>42</v>
      </c>
      <c r="B9">
        <v>2</v>
      </c>
      <c r="G9" s="59" t="s">
        <v>68</v>
      </c>
      <c r="H9" s="23" t="str">
        <f t="array" ref="H9">INDEX($R$3:$R$8,MATCH(LARGE($AA$3:$AA$8-ROW($AA$3:$AA$8)/COUNT($AA$3:$AA$8),ROW(H9)-ROW(H$5)+1),$AA$3:$AA$8-ROW($AA$3:$AA$8)/COUNT($AA$3:$AA$8),0))</f>
        <v>PODLOGAR SEBASTJAN</v>
      </c>
      <c r="I9" s="12">
        <f t="shared" si="5"/>
        <v>5</v>
      </c>
      <c r="J9" s="6">
        <f t="shared" si="6"/>
        <v>1</v>
      </c>
      <c r="K9" s="6">
        <f t="shared" si="7"/>
        <v>4</v>
      </c>
      <c r="L9" s="11">
        <f t="shared" si="8"/>
        <v>31</v>
      </c>
      <c r="M9" s="12">
        <f t="shared" si="9"/>
        <v>42</v>
      </c>
      <c r="N9" s="6">
        <f t="shared" si="10"/>
        <v>-11</v>
      </c>
      <c r="O9" s="11">
        <f t="shared" si="11"/>
        <v>4</v>
      </c>
      <c r="P9" s="6"/>
    </row>
    <row r="10" spans="1:27" x14ac:dyDescent="0.25">
      <c r="G10" s="59" t="s">
        <v>69</v>
      </c>
      <c r="H10" s="23" t="str">
        <f t="array" ref="H10">INDEX($R$3:$R$8,MATCH(LARGE($AA$3:$AA$8-ROW($AA$3:$AA$8)/COUNT($AA$3:$AA$8),ROW(H10)-ROW(H$5)+1),$AA$3:$AA$8-ROW($AA$3:$AA$8)/COUNT($AA$3:$AA$8),0))</f>
        <v>UDOVIČ JANEZ</v>
      </c>
      <c r="I10" s="12">
        <f t="shared" si="5"/>
        <v>5</v>
      </c>
      <c r="J10" s="6">
        <f t="shared" si="6"/>
        <v>1</v>
      </c>
      <c r="K10" s="6">
        <f t="shared" si="7"/>
        <v>4</v>
      </c>
      <c r="L10" s="11">
        <f t="shared" si="8"/>
        <v>27</v>
      </c>
      <c r="M10" s="12">
        <f t="shared" si="9"/>
        <v>42</v>
      </c>
      <c r="N10" s="6">
        <f t="shared" si="10"/>
        <v>-15</v>
      </c>
      <c r="O10" s="11">
        <f t="shared" si="11"/>
        <v>2</v>
      </c>
      <c r="P10" s="6"/>
    </row>
    <row r="12" spans="1:27" x14ac:dyDescent="0.25">
      <c r="A12" s="36"/>
      <c r="B12" s="56"/>
    </row>
    <row r="13" spans="1:27" x14ac:dyDescent="0.25">
      <c r="A13" s="44" t="str">
        <f>A5</f>
        <v>OŽBOLT NIKO</v>
      </c>
      <c r="B13" s="44" t="str">
        <f>A4</f>
        <v>ZALAR KLAVDIJO</v>
      </c>
      <c r="C13" s="38">
        <v>3</v>
      </c>
      <c r="D13" s="38" t="s">
        <v>5</v>
      </c>
      <c r="E13" s="38">
        <v>9</v>
      </c>
      <c r="F13" s="13" t="s">
        <v>28</v>
      </c>
    </row>
    <row r="14" spans="1:27" x14ac:dyDescent="0.25">
      <c r="A14" s="37" t="s">
        <v>72</v>
      </c>
      <c r="B14" s="37" t="s">
        <v>43</v>
      </c>
      <c r="C14" s="38">
        <v>9</v>
      </c>
      <c r="D14" s="38" t="s">
        <v>5</v>
      </c>
      <c r="E14" s="38">
        <v>6</v>
      </c>
      <c r="F14" s="13"/>
    </row>
    <row r="15" spans="1:27" ht="15.75" thickBot="1" x14ac:dyDescent="0.3">
      <c r="A15" s="42" t="str">
        <f>A6</f>
        <v>ZORMAN BORIS</v>
      </c>
      <c r="B15" s="42" t="s">
        <v>42</v>
      </c>
      <c r="C15" s="43">
        <v>9</v>
      </c>
      <c r="D15" s="43" t="s">
        <v>5</v>
      </c>
      <c r="E15" s="43">
        <v>7</v>
      </c>
      <c r="F15" s="57"/>
    </row>
    <row r="16" spans="1:27" x14ac:dyDescent="0.25">
      <c r="A16" s="40" t="str">
        <f>A5</f>
        <v>OŽBOLT NIKO</v>
      </c>
      <c r="B16" s="40" t="str">
        <f>A8</f>
        <v>UDOVIČ JANEZ</v>
      </c>
      <c r="C16" s="19">
        <v>9</v>
      </c>
      <c r="D16" s="19" t="s">
        <v>5</v>
      </c>
      <c r="E16" s="19">
        <v>5</v>
      </c>
      <c r="F16" s="6" t="s">
        <v>29</v>
      </c>
    </row>
    <row r="17" spans="1:6" x14ac:dyDescent="0.25">
      <c r="A17" s="17" t="str">
        <f>A6</f>
        <v>ZORMAN BORIS</v>
      </c>
      <c r="B17" s="17" t="str">
        <f>A7</f>
        <v>REBEC KLEMEN</v>
      </c>
      <c r="C17" s="18">
        <v>2</v>
      </c>
      <c r="D17" s="18" t="s">
        <v>5</v>
      </c>
      <c r="E17" s="18">
        <v>9</v>
      </c>
      <c r="F17" s="13"/>
    </row>
    <row r="18" spans="1:6" ht="15.75" thickBot="1" x14ac:dyDescent="0.3">
      <c r="A18" s="46" t="str">
        <f>A9</f>
        <v>PODLOGAR SEBASTJAN</v>
      </c>
      <c r="B18" s="46" t="str">
        <f>A4</f>
        <v>ZALAR KLAVDIJO</v>
      </c>
      <c r="C18" s="47">
        <v>2</v>
      </c>
      <c r="D18" s="47" t="s">
        <v>5</v>
      </c>
      <c r="E18" s="47">
        <v>9</v>
      </c>
      <c r="F18" s="57"/>
    </row>
    <row r="19" spans="1:6" x14ac:dyDescent="0.25">
      <c r="A19" s="44" t="str">
        <f>A5</f>
        <v>OŽBOLT NIKO</v>
      </c>
      <c r="B19" s="44" t="str">
        <f>A6</f>
        <v>ZORMAN BORIS</v>
      </c>
      <c r="C19" s="45">
        <v>7</v>
      </c>
      <c r="D19" s="45" t="s">
        <v>5</v>
      </c>
      <c r="E19" s="45">
        <v>9</v>
      </c>
      <c r="F19" s="6" t="s">
        <v>30</v>
      </c>
    </row>
    <row r="20" spans="1:6" x14ac:dyDescent="0.25">
      <c r="A20" s="37" t="str">
        <f>A4</f>
        <v>ZALAR KLAVDIJO</v>
      </c>
      <c r="B20" s="37" t="str">
        <f>A8</f>
        <v>UDOVIČ JANEZ</v>
      </c>
      <c r="C20" s="38">
        <v>9</v>
      </c>
      <c r="D20" s="38" t="s">
        <v>5</v>
      </c>
      <c r="E20" s="38">
        <v>3</v>
      </c>
      <c r="F20" s="6"/>
    </row>
    <row r="21" spans="1:6" ht="15.75" thickBot="1" x14ac:dyDescent="0.3">
      <c r="A21" s="42" t="str">
        <f>A9</f>
        <v>PODLOGAR SEBASTJAN</v>
      </c>
      <c r="B21" s="42" t="str">
        <f>A7</f>
        <v>REBEC KLEMEN</v>
      </c>
      <c r="C21" s="43">
        <v>6</v>
      </c>
      <c r="D21" s="43" t="s">
        <v>5</v>
      </c>
      <c r="E21" s="43">
        <v>9</v>
      </c>
      <c r="F21" s="57"/>
    </row>
    <row r="22" spans="1:6" x14ac:dyDescent="0.25">
      <c r="A22" s="40" t="str">
        <f>A8</f>
        <v>UDOVIČ JANEZ</v>
      </c>
      <c r="B22" s="40" t="str">
        <f>A6</f>
        <v>ZORMAN BORIS</v>
      </c>
      <c r="C22" s="19">
        <v>4</v>
      </c>
      <c r="D22" s="19" t="s">
        <v>5</v>
      </c>
      <c r="E22" s="19">
        <v>9</v>
      </c>
      <c r="F22" s="6" t="s">
        <v>31</v>
      </c>
    </row>
    <row r="23" spans="1:6" x14ac:dyDescent="0.25">
      <c r="A23" s="17" t="str">
        <f>A7</f>
        <v>REBEC KLEMEN</v>
      </c>
      <c r="B23" s="17" t="str">
        <f>A4</f>
        <v>ZALAR KLAVDIJO</v>
      </c>
      <c r="C23" s="18">
        <v>7</v>
      </c>
      <c r="D23" s="18" t="s">
        <v>5</v>
      </c>
      <c r="E23" s="18">
        <v>9</v>
      </c>
      <c r="F23" s="6"/>
    </row>
    <row r="24" spans="1:6" ht="15.75" thickBot="1" x14ac:dyDescent="0.3">
      <c r="A24" s="46" t="str">
        <f>A9</f>
        <v>PODLOGAR SEBASTJAN</v>
      </c>
      <c r="B24" s="46" t="str">
        <f>A5</f>
        <v>OŽBOLT NIKO</v>
      </c>
      <c r="C24" s="47">
        <v>7</v>
      </c>
      <c r="D24" s="47" t="s">
        <v>5</v>
      </c>
      <c r="E24" s="47">
        <v>9</v>
      </c>
      <c r="F24" s="57"/>
    </row>
    <row r="25" spans="1:6" x14ac:dyDescent="0.25">
      <c r="A25" s="44" t="str">
        <f>A4</f>
        <v>ZALAR KLAVDIJO</v>
      </c>
      <c r="B25" s="44" t="str">
        <f>A6</f>
        <v>ZORMAN BORIS</v>
      </c>
      <c r="C25" s="45">
        <v>9</v>
      </c>
      <c r="D25" s="45" t="s">
        <v>5</v>
      </c>
      <c r="E25" s="45">
        <v>8</v>
      </c>
      <c r="F25" s="6" t="s">
        <v>32</v>
      </c>
    </row>
    <row r="26" spans="1:6" x14ac:dyDescent="0.25">
      <c r="A26" s="37" t="str">
        <f>A8</f>
        <v>UDOVIČ JANEZ</v>
      </c>
      <c r="B26" s="37" t="str">
        <f>A9</f>
        <v>PODLOGAR SEBASTJAN</v>
      </c>
      <c r="C26" s="38">
        <v>6</v>
      </c>
      <c r="D26" s="38" t="s">
        <v>5</v>
      </c>
      <c r="E26" s="38">
        <v>9</v>
      </c>
      <c r="F26" s="6"/>
    </row>
    <row r="27" spans="1:6" x14ac:dyDescent="0.25">
      <c r="A27" s="37" t="str">
        <f>A7</f>
        <v>REBEC KLEMEN</v>
      </c>
      <c r="B27" s="37" t="str">
        <f>A5</f>
        <v>OŽBOLT NIKO</v>
      </c>
      <c r="C27" s="38">
        <v>9</v>
      </c>
      <c r="D27" s="38" t="s">
        <v>5</v>
      </c>
      <c r="E27" s="38">
        <v>7</v>
      </c>
      <c r="F27" s="6"/>
    </row>
    <row r="28" spans="1:6" x14ac:dyDescent="0.25">
      <c r="F28" s="58"/>
    </row>
    <row r="29" spans="1:6" x14ac:dyDescent="0.25">
      <c r="A29" s="29"/>
      <c r="B29" s="28"/>
      <c r="C29" s="28"/>
      <c r="D29" s="28"/>
      <c r="E29" s="28"/>
    </row>
    <row r="30" spans="1:6" x14ac:dyDescent="0.25">
      <c r="A30" s="28"/>
      <c r="B30" s="28"/>
      <c r="C30" s="13"/>
      <c r="D30" s="13"/>
      <c r="E30" s="13"/>
    </row>
    <row r="31" spans="1:6" x14ac:dyDescent="0.25">
      <c r="A31" s="28"/>
      <c r="B31" s="28"/>
      <c r="C31" s="13"/>
      <c r="D31" s="13"/>
      <c r="E31" s="13"/>
    </row>
    <row r="32" spans="1:6" x14ac:dyDescent="0.25">
      <c r="A32" s="28"/>
      <c r="B32" s="28"/>
      <c r="C32" s="13"/>
      <c r="D32" s="13"/>
      <c r="E32" s="13"/>
    </row>
    <row r="33" spans="1:5" x14ac:dyDescent="0.25">
      <c r="A33" s="28"/>
      <c r="B33" s="28"/>
      <c r="C33" s="13"/>
      <c r="D33" s="13"/>
      <c r="E33" s="13"/>
    </row>
    <row r="34" spans="1:5" x14ac:dyDescent="0.25">
      <c r="A34" s="28"/>
      <c r="B34" s="28"/>
      <c r="C34" s="13"/>
      <c r="D34" s="13"/>
      <c r="E34" s="13"/>
    </row>
    <row r="35" spans="1:5" x14ac:dyDescent="0.25">
      <c r="A35" s="28"/>
      <c r="B35" s="28"/>
      <c r="C35" s="13"/>
      <c r="D35" s="13"/>
      <c r="E35" s="13"/>
    </row>
    <row r="36" spans="1:5" x14ac:dyDescent="0.25">
      <c r="A36" s="28"/>
      <c r="B36" s="28"/>
      <c r="C36" s="13"/>
      <c r="D36" s="13"/>
      <c r="E36" s="13"/>
    </row>
    <row r="37" spans="1:5" x14ac:dyDescent="0.25">
      <c r="A37" s="28"/>
      <c r="B37" s="28"/>
      <c r="C37" s="13"/>
      <c r="D37" s="13"/>
      <c r="E37" s="13"/>
    </row>
    <row r="38" spans="1:5" x14ac:dyDescent="0.25">
      <c r="A38" s="28"/>
      <c r="B38" s="28"/>
      <c r="C38" s="13"/>
      <c r="D38" s="13"/>
      <c r="E38" s="13"/>
    </row>
    <row r="39" spans="1:5" x14ac:dyDescent="0.25">
      <c r="A39" s="28"/>
      <c r="B39" s="28"/>
      <c r="C39" s="13"/>
      <c r="D39" s="13"/>
      <c r="E39" s="13"/>
    </row>
    <row r="40" spans="1:5" x14ac:dyDescent="0.25">
      <c r="A40" s="28"/>
      <c r="B40" s="28"/>
      <c r="C40" s="13"/>
      <c r="D40" s="13"/>
      <c r="E40" s="13"/>
    </row>
    <row r="41" spans="1:5" x14ac:dyDescent="0.25">
      <c r="A41" s="28"/>
      <c r="B41" s="28"/>
      <c r="C41" s="13"/>
      <c r="D41" s="13"/>
      <c r="E41" s="13"/>
    </row>
    <row r="42" spans="1:5" x14ac:dyDescent="0.25">
      <c r="A42" s="28"/>
      <c r="B42" s="28"/>
      <c r="C42" s="13"/>
      <c r="D42" s="13"/>
      <c r="E42" s="13"/>
    </row>
    <row r="43" spans="1:5" x14ac:dyDescent="0.25">
      <c r="A43" s="28"/>
      <c r="B43" s="28"/>
      <c r="C43" s="13"/>
      <c r="D43" s="13"/>
      <c r="E43" s="13"/>
    </row>
    <row r="44" spans="1:5" x14ac:dyDescent="0.25">
      <c r="A44" s="28"/>
      <c r="B44" s="28"/>
      <c r="C44" s="13"/>
      <c r="D44" s="13"/>
      <c r="E44" s="13"/>
    </row>
    <row r="45" spans="1:5" x14ac:dyDescent="0.25">
      <c r="A45" s="28"/>
      <c r="B45" s="28"/>
      <c r="C45" s="28"/>
      <c r="D45" s="28"/>
      <c r="E45" s="28"/>
    </row>
    <row r="46" spans="1:5" x14ac:dyDescent="0.25">
      <c r="A46" s="29"/>
      <c r="B46" s="28"/>
      <c r="C46" s="28"/>
      <c r="D46" s="28"/>
      <c r="E46" s="28"/>
    </row>
    <row r="47" spans="1:5" x14ac:dyDescent="0.25">
      <c r="A47" s="28"/>
      <c r="B47" s="28"/>
      <c r="C47" s="13"/>
      <c r="D47" s="13"/>
      <c r="E47" s="13"/>
    </row>
    <row r="48" spans="1:5" x14ac:dyDescent="0.25">
      <c r="A48" s="28"/>
      <c r="B48" s="28"/>
      <c r="C48" s="13"/>
      <c r="D48" s="13"/>
      <c r="E48" s="13"/>
    </row>
    <row r="49" spans="1:5" x14ac:dyDescent="0.25">
      <c r="A49" s="28"/>
      <c r="B49" s="28"/>
      <c r="C49" s="13"/>
      <c r="D49" s="13"/>
      <c r="E49" s="13"/>
    </row>
    <row r="50" spans="1:5" x14ac:dyDescent="0.25">
      <c r="A50" s="28"/>
      <c r="B50" s="28"/>
      <c r="C50" s="13"/>
      <c r="D50" s="13"/>
      <c r="E50" s="13"/>
    </row>
    <row r="51" spans="1:5" x14ac:dyDescent="0.25">
      <c r="A51" s="28"/>
      <c r="B51" s="28"/>
      <c r="C51" s="13"/>
      <c r="D51" s="13"/>
      <c r="E51" s="13"/>
    </row>
    <row r="52" spans="1:5" x14ac:dyDescent="0.25">
      <c r="A52" s="28"/>
      <c r="B52" s="28"/>
      <c r="C52" s="13"/>
      <c r="D52" s="13"/>
      <c r="E52" s="13"/>
    </row>
    <row r="53" spans="1:5" x14ac:dyDescent="0.25">
      <c r="A53" s="28"/>
      <c r="B53" s="28"/>
      <c r="C53" s="13"/>
      <c r="D53" s="13"/>
      <c r="E53" s="13"/>
    </row>
    <row r="54" spans="1:5" x14ac:dyDescent="0.25">
      <c r="A54" s="28"/>
      <c r="B54" s="28"/>
      <c r="C54" s="13"/>
      <c r="D54" s="13"/>
      <c r="E54" s="13"/>
    </row>
    <row r="55" spans="1:5" x14ac:dyDescent="0.25">
      <c r="A55" s="28"/>
      <c r="B55" s="28"/>
      <c r="C55" s="13"/>
      <c r="D55" s="13"/>
      <c r="E55" s="13"/>
    </row>
    <row r="56" spans="1:5" x14ac:dyDescent="0.25">
      <c r="A56" s="28"/>
      <c r="B56" s="28"/>
      <c r="C56" s="13"/>
      <c r="D56" s="13"/>
      <c r="E56" s="13"/>
    </row>
    <row r="57" spans="1:5" x14ac:dyDescent="0.25">
      <c r="A57" s="28"/>
      <c r="B57" s="28"/>
      <c r="C57" s="13"/>
      <c r="D57" s="13"/>
      <c r="E57" s="13"/>
    </row>
    <row r="58" spans="1:5" x14ac:dyDescent="0.25">
      <c r="A58" s="28"/>
      <c r="B58" s="28"/>
      <c r="C58" s="13"/>
      <c r="D58" s="13"/>
      <c r="E58" s="13"/>
    </row>
    <row r="59" spans="1:5" x14ac:dyDescent="0.25">
      <c r="A59" s="28"/>
      <c r="B59" s="28"/>
      <c r="C59" s="13"/>
      <c r="D59" s="13"/>
      <c r="E59" s="13"/>
    </row>
    <row r="60" spans="1:5" x14ac:dyDescent="0.25">
      <c r="A60" s="28"/>
      <c r="B60" s="28"/>
      <c r="C60" s="13"/>
      <c r="D60" s="13"/>
      <c r="E60" s="13"/>
    </row>
    <row r="61" spans="1:5" x14ac:dyDescent="0.25">
      <c r="A61" s="28"/>
      <c r="B61" s="28"/>
      <c r="C61" s="13"/>
      <c r="D61" s="13"/>
      <c r="E61" s="13"/>
    </row>
    <row r="62" spans="1:5" x14ac:dyDescent="0.25">
      <c r="A62" s="28"/>
      <c r="B62" s="28"/>
      <c r="C62" s="28"/>
      <c r="D62" s="28"/>
      <c r="E62" s="28"/>
    </row>
    <row r="63" spans="1:5" x14ac:dyDescent="0.25">
      <c r="A63" s="29"/>
      <c r="B63" s="28"/>
      <c r="C63" s="28"/>
      <c r="D63" s="28"/>
      <c r="E63" s="28"/>
    </row>
    <row r="64" spans="1:5" x14ac:dyDescent="0.25">
      <c r="A64" s="28"/>
      <c r="B64" s="28"/>
      <c r="C64" s="13"/>
      <c r="D64" s="13"/>
      <c r="E64" s="13"/>
    </row>
    <row r="65" spans="1:5" x14ac:dyDescent="0.25">
      <c r="A65" s="28"/>
      <c r="B65" s="28"/>
      <c r="C65" s="13"/>
      <c r="D65" s="13"/>
      <c r="E65" s="13"/>
    </row>
    <row r="66" spans="1:5" x14ac:dyDescent="0.25">
      <c r="A66" s="28"/>
      <c r="B66" s="28"/>
      <c r="C66" s="13"/>
      <c r="D66" s="13"/>
      <c r="E66" s="13"/>
    </row>
    <row r="67" spans="1:5" x14ac:dyDescent="0.25">
      <c r="A67" s="28"/>
      <c r="B67" s="28"/>
      <c r="C67" s="13"/>
      <c r="D67" s="13"/>
      <c r="E67" s="13"/>
    </row>
    <row r="68" spans="1:5" x14ac:dyDescent="0.25">
      <c r="A68" s="28"/>
      <c r="B68" s="28"/>
      <c r="C68" s="13"/>
      <c r="D68" s="13"/>
      <c r="E68" s="13"/>
    </row>
    <row r="69" spans="1:5" x14ac:dyDescent="0.25">
      <c r="A69" s="28"/>
      <c r="B69" s="28"/>
      <c r="C69" s="13"/>
      <c r="D69" s="13"/>
      <c r="E69" s="13"/>
    </row>
    <row r="70" spans="1:5" x14ac:dyDescent="0.25">
      <c r="A70" s="28"/>
      <c r="B70" s="28"/>
      <c r="C70" s="13"/>
      <c r="D70" s="13"/>
      <c r="E70" s="13"/>
    </row>
    <row r="71" spans="1:5" x14ac:dyDescent="0.25">
      <c r="A71" s="28"/>
      <c r="B71" s="28"/>
      <c r="C71" s="13"/>
      <c r="D71" s="13"/>
      <c r="E71" s="13"/>
    </row>
    <row r="72" spans="1:5" x14ac:dyDescent="0.25">
      <c r="A72" s="28"/>
      <c r="B72" s="28"/>
      <c r="C72" s="13"/>
      <c r="D72" s="13"/>
      <c r="E72" s="13"/>
    </row>
    <row r="73" spans="1:5" x14ac:dyDescent="0.25">
      <c r="A73" s="28"/>
      <c r="B73" s="28"/>
      <c r="C73" s="13"/>
      <c r="D73" s="13"/>
      <c r="E73" s="13"/>
    </row>
    <row r="74" spans="1:5" x14ac:dyDescent="0.25">
      <c r="A74" s="28"/>
      <c r="B74" s="28"/>
      <c r="C74" s="13"/>
      <c r="D74" s="13"/>
      <c r="E74" s="13"/>
    </row>
    <row r="75" spans="1:5" x14ac:dyDescent="0.25">
      <c r="A75" s="28"/>
      <c r="B75" s="28"/>
      <c r="C75" s="13"/>
      <c r="D75" s="13"/>
      <c r="E75" s="13"/>
    </row>
    <row r="76" spans="1:5" x14ac:dyDescent="0.25">
      <c r="A76" s="28"/>
      <c r="B76" s="28"/>
      <c r="C76" s="13"/>
      <c r="D76" s="13"/>
      <c r="E76" s="13"/>
    </row>
    <row r="77" spans="1:5" x14ac:dyDescent="0.25">
      <c r="A77" s="28"/>
      <c r="B77" s="28"/>
      <c r="C77" s="13"/>
      <c r="D77" s="13"/>
      <c r="E77" s="13"/>
    </row>
    <row r="78" spans="1:5" x14ac:dyDescent="0.25">
      <c r="A78" s="28"/>
      <c r="B78" s="28"/>
      <c r="C78" s="13"/>
      <c r="D78" s="13"/>
      <c r="E78" s="13"/>
    </row>
    <row r="79" spans="1:5" x14ac:dyDescent="0.25">
      <c r="A79" s="28"/>
      <c r="B79" s="28"/>
      <c r="C79" s="28"/>
      <c r="D79" s="28"/>
      <c r="E79" s="2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abSelected="1" workbookViewId="0">
      <selection activeCell="O34" sqref="O34"/>
    </sheetView>
  </sheetViews>
  <sheetFormatPr defaultRowHeight="15" x14ac:dyDescent="0.25"/>
  <cols>
    <col min="1" max="1" width="17" customWidth="1"/>
    <col min="2" max="2" width="17.42578125" customWidth="1"/>
    <col min="3" max="5" width="3.85546875" customWidth="1"/>
    <col min="6" max="6" width="8.28515625" customWidth="1"/>
    <col min="7" max="7" width="8.28515625" style="6" customWidth="1"/>
    <col min="8" max="8" width="16.5703125" style="6" customWidth="1"/>
    <col min="9" max="9" width="5" style="6" customWidth="1"/>
    <col min="10" max="14" width="5" customWidth="1"/>
    <col min="15" max="15" width="7.5703125" customWidth="1"/>
    <col min="16" max="16" width="9.5703125" customWidth="1"/>
    <col min="17" max="17" width="8.85546875" customWidth="1"/>
    <col min="18" max="18" width="6.140625" hidden="1" customWidth="1"/>
    <col min="19" max="19" width="8.42578125" hidden="1" customWidth="1"/>
    <col min="20" max="26" width="5.85546875" hidden="1" customWidth="1"/>
    <col min="27" max="27" width="9.140625" hidden="1" customWidth="1"/>
  </cols>
  <sheetData>
    <row r="1" spans="1:27" ht="28.5" x14ac:dyDescent="0.45">
      <c r="A1" s="5" t="s">
        <v>17</v>
      </c>
      <c r="B1" s="2"/>
    </row>
    <row r="2" spans="1:27" x14ac:dyDescent="0.25">
      <c r="A2" s="7"/>
      <c r="B2" s="2"/>
      <c r="H2" s="16" t="s">
        <v>19</v>
      </c>
      <c r="S2" s="19" t="s">
        <v>6</v>
      </c>
      <c r="T2" s="20" t="s">
        <v>7</v>
      </c>
      <c r="U2" s="20" t="s">
        <v>8</v>
      </c>
      <c r="V2" s="20" t="s">
        <v>9</v>
      </c>
      <c r="W2" s="21" t="s">
        <v>10</v>
      </c>
      <c r="X2" s="22" t="s">
        <v>11</v>
      </c>
      <c r="Y2" s="20" t="s">
        <v>12</v>
      </c>
      <c r="Z2" s="21" t="s">
        <v>13</v>
      </c>
      <c r="AA2" s="25" t="s">
        <v>16</v>
      </c>
    </row>
    <row r="3" spans="1:27" x14ac:dyDescent="0.25">
      <c r="A3" s="8" t="s">
        <v>18</v>
      </c>
      <c r="B3" s="27" t="s">
        <v>20</v>
      </c>
      <c r="R3" s="9" t="str">
        <f t="shared" ref="R3:R9" si="0">A4</f>
        <v>DEDEK MIHA</v>
      </c>
      <c r="S3" s="10">
        <f t="array" ref="S3">SUM(($A$14:$A$103=R3)*(ISNUMBER($C$14:$C$103)),($B$14:$B$103=R3)*(ISNUMBER($E$14:$E$103)))</f>
        <v>1</v>
      </c>
      <c r="T3" s="6">
        <f t="array" ref="T3">SUM((home=R3)*(homescore&gt;visitorscore),(visitor=R3)*(visitorscore&gt;homescore))</f>
        <v>0</v>
      </c>
      <c r="U3" s="6">
        <f t="array" ref="U3">SUM((home=R3)*(homescore=visitorscore)*ISNUMBER(visitorscore),(visitor=R3)*(visitorscore=homescore)*ISNUMBER(homescore))</f>
        <v>0</v>
      </c>
      <c r="V3" s="6">
        <f t="array" ref="V3">SUM((home=R3)*(homescore&lt;visitorscore),(visitor=R3)*(visitorscore&lt;homescore))</f>
        <v>1</v>
      </c>
      <c r="W3" s="11">
        <f t="shared" ref="W3:W9" si="1">SUMIF(home,R3,homescore)+SUMIF(visitor,R3,visitorscore)</f>
        <v>3</v>
      </c>
      <c r="X3" s="12">
        <f t="shared" ref="X3:X9" si="2">SUMIF(home,R3,visitorscore)+SUMIF(visitor,R3,homescore)</f>
        <v>9</v>
      </c>
      <c r="Y3" s="13">
        <f>W3-X3</f>
        <v>-6</v>
      </c>
      <c r="Z3" s="11">
        <f>T3*Options!$B$2+U3*Options!$B$3+V3*Options!$B$4+VLOOKUP(R3,$A$4:$B$10,2,0)</f>
        <v>3</v>
      </c>
      <c r="AA3">
        <f>W3+Y3*10000+Z3*1000000000</f>
        <v>2999940003</v>
      </c>
    </row>
    <row r="4" spans="1:27" x14ac:dyDescent="0.25">
      <c r="A4" s="4" t="s">
        <v>49</v>
      </c>
      <c r="B4" s="2">
        <v>3</v>
      </c>
      <c r="C4" s="2"/>
      <c r="H4" s="30" t="s">
        <v>17</v>
      </c>
      <c r="I4" s="31" t="s">
        <v>21</v>
      </c>
      <c r="J4" s="32" t="s">
        <v>22</v>
      </c>
      <c r="K4" s="32" t="s">
        <v>23</v>
      </c>
      <c r="L4" s="33" t="s">
        <v>24</v>
      </c>
      <c r="M4" s="34" t="s">
        <v>25</v>
      </c>
      <c r="N4" s="35" t="s">
        <v>26</v>
      </c>
      <c r="O4" s="33" t="s">
        <v>27</v>
      </c>
      <c r="P4" s="61"/>
      <c r="R4" s="14" t="str">
        <f t="shared" si="0"/>
        <v>ŽNIDARIČ MATJAŽ</v>
      </c>
      <c r="S4" s="10">
        <f t="array" ref="S4">SUM(($A$14:$A$103=R4)*(ISNUMBER($C$14:$C$103)),($B$14:$B$103=R4)*(ISNUMBER($E$14:$E$103)))</f>
        <v>5</v>
      </c>
      <c r="T4" s="6">
        <f t="array" ref="T4">SUM((home=R4)*(homescore&gt;visitorscore),(visitor=R4)*(visitorscore&gt;homescore))</f>
        <v>3</v>
      </c>
      <c r="U4" s="6">
        <f t="array" ref="U4">SUM((home=R4)*(homescore=visitorscore)*ISNUMBER(visitorscore),(visitor=R4)*(visitorscore=homescore)*ISNUMBER(homescore))</f>
        <v>0</v>
      </c>
      <c r="V4" s="6">
        <f t="array" ref="V4">SUM((home=R4)*(homescore&lt;visitorscore),(visitor=R4)*(visitorscore&lt;homescore))</f>
        <v>2</v>
      </c>
      <c r="W4" s="11">
        <f t="shared" si="1"/>
        <v>35</v>
      </c>
      <c r="X4" s="12">
        <f t="shared" si="2"/>
        <v>30</v>
      </c>
      <c r="Y4" s="13">
        <f t="shared" ref="Y4:Y9" si="3">W4-X4</f>
        <v>5</v>
      </c>
      <c r="Z4" s="11">
        <f>T4*Options!$B$2+U4*Options!$B$3+V4*Options!$B$4+VLOOKUP(R4,$A$4:$B$10,2,0)</f>
        <v>8</v>
      </c>
      <c r="AA4">
        <f t="shared" ref="AA4:AA9" si="4">W4+Y4*10000+Z4*1000000000</f>
        <v>8000050035</v>
      </c>
    </row>
    <row r="5" spans="1:27" x14ac:dyDescent="0.25">
      <c r="A5" s="4" t="s">
        <v>48</v>
      </c>
      <c r="B5" s="2">
        <v>2</v>
      </c>
      <c r="C5" s="2"/>
      <c r="G5" s="59" t="s">
        <v>64</v>
      </c>
      <c r="H5" s="23" t="str">
        <f t="array" ref="H5">INDEX($R$3:$R$9,MATCH(LARGE($AA$3:$AA$9-ROW($AA$3:$AA$9)/COUNT($AA$3:$AA$9),ROW(H5)-ROW(H$5)+1),$AA$3:$AA$9-ROW($AA$3:$AA$9)/COUNT($AA$3:$AA$9),0))</f>
        <v>ŠVIGELJ ANŽE</v>
      </c>
      <c r="I5" s="12">
        <f t="shared" ref="I5:I11" si="5">VLOOKUP($H5,$R$3:$Z$9,2,0)</f>
        <v>5</v>
      </c>
      <c r="J5" s="6">
        <f t="shared" ref="J5:J11" si="6">VLOOKUP($H5,$R$3:$Z$9,3,0)</f>
        <v>4</v>
      </c>
      <c r="K5" s="6">
        <f t="shared" ref="K5:K11" si="7">VLOOKUP($H5,$R$3:$Z$9,5,0)</f>
        <v>1</v>
      </c>
      <c r="L5" s="11">
        <f t="shared" ref="L5:L11" si="8">VLOOKUP($H5,$R$3:$Z$9,6,0)</f>
        <v>41</v>
      </c>
      <c r="M5" s="12">
        <f t="shared" ref="M5:M11" si="9">VLOOKUP($H5,$R$3:$Z$9,7,0)</f>
        <v>33</v>
      </c>
      <c r="N5" s="6">
        <f t="shared" ref="N5:N11" si="10">VLOOKUP($H5,$R$3:$Z$9,8,0)</f>
        <v>8</v>
      </c>
      <c r="O5" s="11">
        <f t="shared" ref="O5:O11" si="11">VLOOKUP($H5,$R$3:$Z$9,9,0)</f>
        <v>8</v>
      </c>
      <c r="P5" s="6"/>
      <c r="R5" s="14" t="str">
        <f t="shared" si="0"/>
        <v>MAHNE MAJA</v>
      </c>
      <c r="S5" s="10">
        <f t="array" ref="S5">SUM(($A$14:$A$103=R5)*(ISNUMBER($C$14:$C$103)),($B$14:$B$103=R5)*(ISNUMBER($E$14:$E$103)))</f>
        <v>4</v>
      </c>
      <c r="T5" s="6">
        <f t="array" ref="T5">SUM((home=R5)*(homescore&gt;visitorscore),(visitor=R5)*(visitorscore&gt;homescore))</f>
        <v>2</v>
      </c>
      <c r="U5" s="6">
        <f t="array" ref="U5">SUM((home=R5)*(homescore=visitorscore)*ISNUMBER(visitorscore),(visitor=R5)*(visitorscore=homescore)*ISNUMBER(homescore))</f>
        <v>0</v>
      </c>
      <c r="V5" s="6">
        <f t="array" ref="V5">SUM((home=R5)*(homescore&lt;visitorscore),(visitor=R5)*(visitorscore&lt;homescore))</f>
        <v>2</v>
      </c>
      <c r="W5" s="11">
        <f t="shared" si="1"/>
        <v>27</v>
      </c>
      <c r="X5" s="12">
        <f t="shared" si="2"/>
        <v>22</v>
      </c>
      <c r="Y5" s="13">
        <f t="shared" si="3"/>
        <v>5</v>
      </c>
      <c r="Z5" s="11">
        <f>T5*Options!$B$2+U5*Options!$B$3+V5*Options!$B$4+VLOOKUP(R5,$A$4:$B$10,2,0)</f>
        <v>5</v>
      </c>
      <c r="AA5">
        <f t="shared" si="4"/>
        <v>5000050027</v>
      </c>
    </row>
    <row r="6" spans="1:27" x14ac:dyDescent="0.25">
      <c r="A6" s="4" t="s">
        <v>46</v>
      </c>
      <c r="B6" s="2">
        <v>1</v>
      </c>
      <c r="C6" s="2"/>
      <c r="G6" s="59" t="s">
        <v>65</v>
      </c>
      <c r="H6" s="23" t="str">
        <f t="array" ref="H6">INDEX($R$3:$R$9,MATCH(LARGE($AA$3:$AA$9-ROW($AA$3:$AA$9)/COUNT($AA$3:$AA$9),ROW(H6)-ROW(H$5)+1),$AA$3:$AA$9-ROW($AA$3:$AA$9)/COUNT($AA$3:$AA$9),0))</f>
        <v>ŽNIDARIČ MATJAŽ</v>
      </c>
      <c r="I6" s="12">
        <f t="shared" si="5"/>
        <v>5</v>
      </c>
      <c r="J6" s="6">
        <f t="shared" si="6"/>
        <v>3</v>
      </c>
      <c r="K6" s="6">
        <f t="shared" si="7"/>
        <v>2</v>
      </c>
      <c r="L6" s="11">
        <f t="shared" si="8"/>
        <v>35</v>
      </c>
      <c r="M6" s="12">
        <f t="shared" si="9"/>
        <v>30</v>
      </c>
      <c r="N6" s="6">
        <f t="shared" si="10"/>
        <v>5</v>
      </c>
      <c r="O6" s="11">
        <f t="shared" si="11"/>
        <v>8</v>
      </c>
      <c r="P6" s="6"/>
      <c r="R6" s="14" t="str">
        <f t="shared" si="0"/>
        <v>PREMRL TOMAŽ</v>
      </c>
      <c r="S6" s="10">
        <f t="array" ref="S6">SUM(($A$14:$A$103=R6)*(ISNUMBER($C$14:$C$103)),($B$14:$B$103=R6)*(ISNUMBER($E$14:$E$103)))</f>
        <v>3</v>
      </c>
      <c r="T6" s="6">
        <f t="array" ref="T6">SUM((home=R6)*(homescore&gt;visitorscore),(visitor=R6)*(visitorscore&gt;homescore))</f>
        <v>2</v>
      </c>
      <c r="U6" s="6">
        <f t="array" ref="U6">SUM((home=R6)*(homescore=visitorscore)*ISNUMBER(visitorscore),(visitor=R6)*(visitorscore=homescore)*ISNUMBER(homescore))</f>
        <v>0</v>
      </c>
      <c r="V6" s="6">
        <f t="array" ref="V6">SUM((home=R6)*(homescore&lt;visitorscore),(visitor=R6)*(visitorscore&lt;homescore))</f>
        <v>1</v>
      </c>
      <c r="W6" s="11">
        <f t="shared" si="1"/>
        <v>23</v>
      </c>
      <c r="X6" s="12">
        <f t="shared" si="2"/>
        <v>23</v>
      </c>
      <c r="Y6" s="13">
        <f t="shared" si="3"/>
        <v>0</v>
      </c>
      <c r="Z6" s="11">
        <f>T6*Options!$B$2+U6*Options!$B$3+V6*Options!$B$4+VLOOKUP(R6,$A$4:$B$10,2,0)</f>
        <v>5</v>
      </c>
      <c r="AA6">
        <f t="shared" si="4"/>
        <v>5000000023</v>
      </c>
    </row>
    <row r="7" spans="1:27" x14ac:dyDescent="0.25">
      <c r="A7" s="4" t="s">
        <v>44</v>
      </c>
      <c r="B7" s="60">
        <v>1</v>
      </c>
      <c r="C7" s="2"/>
      <c r="G7" s="59" t="s">
        <v>66</v>
      </c>
      <c r="H7" s="23" t="str">
        <f t="array" ref="H7">INDEX($R$3:$R$9,MATCH(LARGE($AA$3:$AA$9-ROW($AA$3:$AA$9)/COUNT($AA$3:$AA$9),ROW(H7)-ROW(H$5)+1),$AA$3:$AA$9-ROW($AA$3:$AA$9)/COUNT($AA$3:$AA$9),0))</f>
        <v>MAHNE MAJA</v>
      </c>
      <c r="I7" s="12">
        <f t="shared" si="5"/>
        <v>4</v>
      </c>
      <c r="J7" s="6">
        <f t="shared" si="6"/>
        <v>2</v>
      </c>
      <c r="K7" s="6">
        <f t="shared" si="7"/>
        <v>2</v>
      </c>
      <c r="L7" s="11">
        <f t="shared" si="8"/>
        <v>27</v>
      </c>
      <c r="M7" s="12">
        <f t="shared" si="9"/>
        <v>22</v>
      </c>
      <c r="N7" s="6">
        <f t="shared" si="10"/>
        <v>5</v>
      </c>
      <c r="O7" s="11">
        <f t="shared" si="11"/>
        <v>5</v>
      </c>
      <c r="P7" s="6"/>
      <c r="R7" s="15" t="str">
        <f t="shared" si="0"/>
        <v>ŽNIDARIČ MIHA</v>
      </c>
      <c r="S7" s="10">
        <f t="array" ref="S7">SUM(($A$14:$A$103=R7)*(ISNUMBER($C$14:$C$103)),($B$14:$B$103=R7)*(ISNUMBER($E$14:$E$103)))</f>
        <v>5</v>
      </c>
      <c r="T7" s="6">
        <f t="array" ref="T7">SUM((home=R7)*(homescore&gt;visitorscore),(visitor=R7)*(visitorscore&gt;homescore))</f>
        <v>1</v>
      </c>
      <c r="U7" s="6">
        <f t="array" ref="U7">SUM((home=R7)*(homescore=visitorscore)*ISNUMBER(visitorscore),(visitor=R7)*(visitorscore=homescore)*ISNUMBER(homescore))</f>
        <v>0</v>
      </c>
      <c r="V7" s="6">
        <f t="array" ref="V7">SUM((home=R7)*(homescore&lt;visitorscore),(visitor=R7)*(visitorscore&lt;homescore))</f>
        <v>4</v>
      </c>
      <c r="W7" s="11">
        <f t="shared" si="1"/>
        <v>25</v>
      </c>
      <c r="X7" s="12">
        <f t="shared" si="2"/>
        <v>40</v>
      </c>
      <c r="Y7" s="13">
        <f t="shared" si="3"/>
        <v>-15</v>
      </c>
      <c r="Z7" s="11">
        <f>T7*Options!$B$2+U7*Options!$B$3+V7*Options!$B$4+VLOOKUP(R7,$A$4:$B$10,2,0)</f>
        <v>4</v>
      </c>
      <c r="AA7">
        <f t="shared" si="4"/>
        <v>3999850025</v>
      </c>
    </row>
    <row r="8" spans="1:27" x14ac:dyDescent="0.25">
      <c r="A8" s="4" t="s">
        <v>47</v>
      </c>
      <c r="B8" s="60">
        <v>2</v>
      </c>
      <c r="C8" s="2"/>
      <c r="G8" s="59" t="s">
        <v>67</v>
      </c>
      <c r="H8" s="23" t="str">
        <f t="array" ref="H8">INDEX($R$3:$R$9,MATCH(LARGE($AA$3:$AA$9-ROW($AA$3:$AA$9)/COUNT($AA$3:$AA$9),ROW(H8)-ROW(H$5)+1),$AA$3:$AA$9-ROW($AA$3:$AA$9)/COUNT($AA$3:$AA$9),0))</f>
        <v>PRUDIČ IGOR</v>
      </c>
      <c r="I8" s="12">
        <f t="shared" si="5"/>
        <v>3</v>
      </c>
      <c r="J8" s="6">
        <f t="shared" si="6"/>
        <v>1</v>
      </c>
      <c r="K8" s="6">
        <f t="shared" si="7"/>
        <v>2</v>
      </c>
      <c r="L8" s="11">
        <f t="shared" si="8"/>
        <v>21</v>
      </c>
      <c r="M8" s="12">
        <f t="shared" si="9"/>
        <v>18</v>
      </c>
      <c r="N8" s="6">
        <f t="shared" si="10"/>
        <v>3</v>
      </c>
      <c r="O8" s="11">
        <f t="shared" si="11"/>
        <v>5</v>
      </c>
      <c r="P8" s="6"/>
      <c r="R8" s="15" t="str">
        <f t="shared" si="0"/>
        <v>ŠVIGELJ ANŽE</v>
      </c>
      <c r="S8" s="10">
        <f t="array" ref="S8">SUM(($A$14:$A$103=R8)*(ISNUMBER($C$14:$C$103)),($B$14:$B$103=R8)*(ISNUMBER($E$14:$E$103)))</f>
        <v>5</v>
      </c>
      <c r="T8" s="6">
        <f t="array" ref="T8">SUM((home=R8)*(homescore&gt;visitorscore),(visitor=R8)*(visitorscore&gt;homescore))</f>
        <v>4</v>
      </c>
      <c r="U8" s="6">
        <f t="array" ref="U8">SUM((home=R8)*(homescore=visitorscore)*ISNUMBER(visitorscore),(visitor=R8)*(visitorscore=homescore)*ISNUMBER(homescore))</f>
        <v>0</v>
      </c>
      <c r="V8" s="6">
        <f t="array" ref="V8">SUM((home=R8)*(homescore&lt;visitorscore),(visitor=R8)*(visitorscore&lt;homescore))</f>
        <v>1</v>
      </c>
      <c r="W8" s="11">
        <f t="shared" si="1"/>
        <v>41</v>
      </c>
      <c r="X8" s="12">
        <f t="shared" si="2"/>
        <v>33</v>
      </c>
      <c r="Y8" s="13">
        <f t="shared" si="3"/>
        <v>8</v>
      </c>
      <c r="Z8" s="11">
        <f>T8*Options!$B$2+U8*Options!$B$3+V8*Options!$B$4+VLOOKUP(R8,$A$4:$B$10,2,0)</f>
        <v>8</v>
      </c>
      <c r="AA8">
        <f t="shared" si="4"/>
        <v>8000080041</v>
      </c>
    </row>
    <row r="9" spans="1:27" x14ac:dyDescent="0.25">
      <c r="A9" s="4" t="s">
        <v>45</v>
      </c>
      <c r="B9" s="2"/>
      <c r="C9" s="2"/>
      <c r="G9" s="59" t="s">
        <v>68</v>
      </c>
      <c r="H9" s="23" t="str">
        <f t="array" ref="H9">INDEX($R$3:$R$9,MATCH(LARGE($AA$3:$AA$9-ROW($AA$3:$AA$9)/COUNT($AA$3:$AA$9),ROW(H9)-ROW(H$5)+1),$AA$3:$AA$9-ROW($AA$3:$AA$9)/COUNT($AA$3:$AA$9),0))</f>
        <v>PREMRL TOMAŽ</v>
      </c>
      <c r="I9" s="12">
        <f t="shared" si="5"/>
        <v>3</v>
      </c>
      <c r="J9" s="6">
        <f t="shared" si="6"/>
        <v>2</v>
      </c>
      <c r="K9" s="6">
        <f t="shared" si="7"/>
        <v>1</v>
      </c>
      <c r="L9" s="11">
        <f t="shared" si="8"/>
        <v>23</v>
      </c>
      <c r="M9" s="12">
        <f t="shared" si="9"/>
        <v>23</v>
      </c>
      <c r="N9" s="6">
        <f t="shared" si="10"/>
        <v>0</v>
      </c>
      <c r="O9" s="11">
        <f t="shared" si="11"/>
        <v>5</v>
      </c>
      <c r="P9" s="6"/>
      <c r="R9" s="15" t="str">
        <f t="shared" si="0"/>
        <v>PRUDIČ IGOR</v>
      </c>
      <c r="S9" s="10">
        <f t="array" ref="S9">SUM(($A$14:$A$103=R9)*(ISNUMBER($C$14:$C$103)),($B$14:$B$103=R9)*(ISNUMBER($E$14:$E$103)))</f>
        <v>3</v>
      </c>
      <c r="T9" s="6">
        <f t="array" ref="T9">SUM((home=R9)*(homescore&gt;visitorscore),(visitor=R9)*(visitorscore&gt;homescore))</f>
        <v>1</v>
      </c>
      <c r="U9" s="6">
        <f t="array" ref="U9">SUM((home=R9)*(homescore=visitorscore)*ISNUMBER(visitorscore),(visitor=R9)*(visitorscore=homescore)*ISNUMBER(homescore))</f>
        <v>0</v>
      </c>
      <c r="V9" s="6">
        <f t="array" ref="V9">SUM((home=R9)*(homescore&lt;visitorscore),(visitor=R9)*(visitorscore&lt;homescore))</f>
        <v>2</v>
      </c>
      <c r="W9" s="11">
        <f t="shared" si="1"/>
        <v>21</v>
      </c>
      <c r="X9" s="12">
        <f t="shared" si="2"/>
        <v>18</v>
      </c>
      <c r="Y9" s="13">
        <f t="shared" si="3"/>
        <v>3</v>
      </c>
      <c r="Z9" s="11">
        <f>T9*Options!$B$2+U9*Options!$B$3+V9*Options!$B$4+VLOOKUP(R9,$A$4:$B$10,2,0)</f>
        <v>5</v>
      </c>
      <c r="AA9">
        <f t="shared" si="4"/>
        <v>5000030021</v>
      </c>
    </row>
    <row r="10" spans="1:27" x14ac:dyDescent="0.25">
      <c r="A10" s="4" t="s">
        <v>71</v>
      </c>
      <c r="B10" s="2">
        <v>3</v>
      </c>
      <c r="C10" s="2"/>
      <c r="G10" s="59" t="s">
        <v>69</v>
      </c>
      <c r="H10" s="23" t="str">
        <f t="array" ref="H10">INDEX($R$3:$R$9,MATCH(LARGE($AA$3:$AA$9-ROW($AA$3:$AA$9)/COUNT($AA$3:$AA$9),ROW(H10)-ROW(H$5)+1),$AA$3:$AA$9-ROW($AA$3:$AA$9)/COUNT($AA$3:$AA$9),0))</f>
        <v>ŽNIDARIČ MIHA</v>
      </c>
      <c r="I10" s="12">
        <f t="shared" si="5"/>
        <v>5</v>
      </c>
      <c r="J10" s="6">
        <f t="shared" si="6"/>
        <v>1</v>
      </c>
      <c r="K10" s="6">
        <f t="shared" si="7"/>
        <v>4</v>
      </c>
      <c r="L10" s="11">
        <f t="shared" si="8"/>
        <v>25</v>
      </c>
      <c r="M10" s="12">
        <f t="shared" si="9"/>
        <v>40</v>
      </c>
      <c r="N10" s="6">
        <f t="shared" si="10"/>
        <v>-15</v>
      </c>
      <c r="O10" s="11">
        <f t="shared" si="11"/>
        <v>4</v>
      </c>
      <c r="P10" s="6"/>
    </row>
    <row r="11" spans="1:27" x14ac:dyDescent="0.25">
      <c r="G11" s="59" t="s">
        <v>70</v>
      </c>
      <c r="H11" s="23" t="str">
        <f t="array" ref="H11">INDEX($R$3:$R$9,MATCH(LARGE($AA$3:$AA$9-ROW($AA$3:$AA$9)/COUNT($AA$3:$AA$9),ROW(H11)-ROW(H$5)+1),$AA$3:$AA$9-ROW($AA$3:$AA$9)/COUNT($AA$3:$AA$9),0))</f>
        <v>DEDEK MIHA</v>
      </c>
      <c r="I11" s="12">
        <f t="shared" si="5"/>
        <v>1</v>
      </c>
      <c r="J11" s="6">
        <f t="shared" si="6"/>
        <v>0</v>
      </c>
      <c r="K11" s="6">
        <f t="shared" si="7"/>
        <v>1</v>
      </c>
      <c r="L11" s="11">
        <f t="shared" si="8"/>
        <v>3</v>
      </c>
      <c r="M11" s="12">
        <f t="shared" si="9"/>
        <v>9</v>
      </c>
      <c r="N11" s="6">
        <f t="shared" si="10"/>
        <v>-6</v>
      </c>
      <c r="O11" s="11">
        <f t="shared" si="11"/>
        <v>3</v>
      </c>
      <c r="P11" s="6"/>
    </row>
    <row r="13" spans="1:27" x14ac:dyDescent="0.25">
      <c r="A13" s="36"/>
    </row>
    <row r="14" spans="1:27" x14ac:dyDescent="0.25">
      <c r="A14" s="39" t="str">
        <f t="shared" ref="A14:A19" si="12">A4</f>
        <v>DEDEK MIHA</v>
      </c>
      <c r="B14" s="37" t="str">
        <f>A9</f>
        <v>ŠVIGELJ ANŽE</v>
      </c>
      <c r="C14" s="38"/>
      <c r="D14" s="38" t="s">
        <v>5</v>
      </c>
      <c r="E14" s="38"/>
      <c r="F14" s="13" t="s">
        <v>28</v>
      </c>
      <c r="H14" s="49" t="s">
        <v>35</v>
      </c>
    </row>
    <row r="15" spans="1:27" x14ac:dyDescent="0.25">
      <c r="A15" s="39" t="str">
        <f t="shared" si="12"/>
        <v>ŽNIDARIČ MATJAŽ</v>
      </c>
      <c r="B15" s="37" t="str">
        <f>A8</f>
        <v>ŽNIDARIČ MIHA</v>
      </c>
      <c r="C15" s="38">
        <v>9</v>
      </c>
      <c r="D15" s="38" t="s">
        <v>5</v>
      </c>
      <c r="E15" s="38">
        <v>3</v>
      </c>
      <c r="F15" s="13"/>
      <c r="H15" s="19" t="str">
        <f>A10</f>
        <v>PRUDIČ IGOR</v>
      </c>
    </row>
    <row r="16" spans="1:27" ht="15.75" thickBot="1" x14ac:dyDescent="0.3">
      <c r="A16" s="41" t="str">
        <f t="shared" si="12"/>
        <v>MAHNE MAJA</v>
      </c>
      <c r="B16" s="42" t="str">
        <f>A7</f>
        <v>PREMRL TOMAŽ</v>
      </c>
      <c r="C16" s="43"/>
      <c r="D16" s="43" t="s">
        <v>5</v>
      </c>
      <c r="E16" s="43"/>
      <c r="F16" s="48"/>
    </row>
    <row r="17" spans="1:28" x14ac:dyDescent="0.25">
      <c r="A17" s="40" t="str">
        <f t="shared" si="12"/>
        <v>PREMRL TOMAŽ</v>
      </c>
      <c r="B17" s="40" t="str">
        <f>A5</f>
        <v>ŽNIDARIČ MATJAŽ</v>
      </c>
      <c r="C17" s="19">
        <v>9</v>
      </c>
      <c r="D17" s="19" t="s">
        <v>5</v>
      </c>
      <c r="E17" s="19">
        <v>7</v>
      </c>
      <c r="F17" s="13" t="s">
        <v>29</v>
      </c>
      <c r="H17" s="49" t="s">
        <v>35</v>
      </c>
    </row>
    <row r="18" spans="1:28" x14ac:dyDescent="0.25">
      <c r="A18" s="17" t="str">
        <f t="shared" si="12"/>
        <v>ŽNIDARIČ MIHA</v>
      </c>
      <c r="B18" s="17" t="str">
        <f>A4</f>
        <v>DEDEK MIHA</v>
      </c>
      <c r="C18" s="18"/>
      <c r="D18" s="18" t="s">
        <v>5</v>
      </c>
      <c r="E18" s="18"/>
      <c r="F18" s="13"/>
      <c r="H18" s="19" t="str">
        <f>A6</f>
        <v>MAHNE MAJA</v>
      </c>
    </row>
    <row r="19" spans="1:28" ht="15.75" thickBot="1" x14ac:dyDescent="0.3">
      <c r="A19" s="46" t="str">
        <f t="shared" si="12"/>
        <v>ŠVIGELJ ANŽE</v>
      </c>
      <c r="B19" s="46" t="str">
        <f>A10</f>
        <v>PRUDIČ IGOR</v>
      </c>
      <c r="C19" s="47">
        <v>9</v>
      </c>
      <c r="D19" s="47" t="s">
        <v>5</v>
      </c>
      <c r="E19" s="47">
        <v>8</v>
      </c>
      <c r="F19" s="48"/>
    </row>
    <row r="20" spans="1:28" x14ac:dyDescent="0.25">
      <c r="A20" s="44" t="str">
        <f t="shared" ref="A20:A25" si="13">A5</f>
        <v>ŽNIDARIČ MATJAŽ</v>
      </c>
      <c r="B20" s="44" t="str">
        <f>A10</f>
        <v>PRUDIČ IGOR</v>
      </c>
      <c r="C20" s="45">
        <v>9</v>
      </c>
      <c r="D20" s="45" t="s">
        <v>5</v>
      </c>
      <c r="E20" s="45">
        <v>4</v>
      </c>
      <c r="F20" s="6" t="s">
        <v>30</v>
      </c>
      <c r="H20" s="49" t="s">
        <v>35</v>
      </c>
    </row>
    <row r="21" spans="1:28" x14ac:dyDescent="0.25">
      <c r="A21" s="37" t="str">
        <f t="shared" si="13"/>
        <v>MAHNE MAJA</v>
      </c>
      <c r="B21" s="37" t="str">
        <f>A9</f>
        <v>ŠVIGELJ ANŽE</v>
      </c>
      <c r="C21" s="38">
        <v>5</v>
      </c>
      <c r="D21" s="38" t="s">
        <v>5</v>
      </c>
      <c r="E21" s="38">
        <v>9</v>
      </c>
      <c r="F21" s="6"/>
      <c r="H21" s="19" t="str">
        <f>A4</f>
        <v>DEDEK MIHA</v>
      </c>
    </row>
    <row r="22" spans="1:28" ht="15.75" thickBot="1" x14ac:dyDescent="0.3">
      <c r="A22" s="42" t="str">
        <f t="shared" si="13"/>
        <v>PREMRL TOMAŽ</v>
      </c>
      <c r="B22" s="42" t="str">
        <f>A8</f>
        <v>ŽNIDARIČ MIHA</v>
      </c>
      <c r="C22" s="43">
        <v>9</v>
      </c>
      <c r="D22" s="43" t="s">
        <v>5</v>
      </c>
      <c r="E22" s="43">
        <v>7</v>
      </c>
      <c r="F22" s="48"/>
      <c r="J22" s="50"/>
    </row>
    <row r="23" spans="1:28" x14ac:dyDescent="0.25">
      <c r="A23" s="40" t="str">
        <f t="shared" si="13"/>
        <v>ŽNIDARIČ MIHA</v>
      </c>
      <c r="B23" s="40" t="str">
        <f>A6</f>
        <v>MAHNE MAJA</v>
      </c>
      <c r="C23" s="19">
        <v>9</v>
      </c>
      <c r="D23" s="19" t="s">
        <v>5</v>
      </c>
      <c r="E23" s="19">
        <v>4</v>
      </c>
      <c r="F23" s="6" t="s">
        <v>31</v>
      </c>
      <c r="H23" s="49" t="s">
        <v>35</v>
      </c>
    </row>
    <row r="24" spans="1:28" x14ac:dyDescent="0.25">
      <c r="A24" s="17" t="str">
        <f t="shared" si="13"/>
        <v>ŠVIGELJ ANŽE</v>
      </c>
      <c r="B24" s="17" t="str">
        <f>A5</f>
        <v>ŽNIDARIČ MATJAŽ</v>
      </c>
      <c r="C24" s="18">
        <v>5</v>
      </c>
      <c r="D24" s="18" t="s">
        <v>5</v>
      </c>
      <c r="E24" s="18">
        <v>9</v>
      </c>
      <c r="F24" s="6"/>
      <c r="H24" s="19" t="str">
        <f>A7</f>
        <v>PREMRL TOMAŽ</v>
      </c>
    </row>
    <row r="25" spans="1:28" ht="15.75" thickBot="1" x14ac:dyDescent="0.3">
      <c r="A25" s="46" t="str">
        <f t="shared" si="13"/>
        <v>PRUDIČ IGOR</v>
      </c>
      <c r="B25" s="46" t="str">
        <f>A4</f>
        <v>DEDEK MIHA</v>
      </c>
      <c r="C25" s="47"/>
      <c r="D25" s="47" t="s">
        <v>5</v>
      </c>
      <c r="E25" s="47"/>
      <c r="F25" s="48"/>
    </row>
    <row r="26" spans="1:28" x14ac:dyDescent="0.25">
      <c r="A26" s="44" t="str">
        <f>A6</f>
        <v>MAHNE MAJA</v>
      </c>
      <c r="B26" s="44" t="str">
        <f>A4</f>
        <v>DEDEK MIHA</v>
      </c>
      <c r="C26" s="45">
        <v>9</v>
      </c>
      <c r="D26" s="45" t="s">
        <v>5</v>
      </c>
      <c r="E26" s="45">
        <v>3</v>
      </c>
      <c r="F26" s="6" t="s">
        <v>32</v>
      </c>
      <c r="H26" s="49" t="s">
        <v>35</v>
      </c>
    </row>
    <row r="27" spans="1:28" x14ac:dyDescent="0.25">
      <c r="A27" s="37" t="str">
        <f>A7</f>
        <v>PREMRL TOMAŽ</v>
      </c>
      <c r="B27" s="37" t="str">
        <f>A10</f>
        <v>PRUDIČ IGOR</v>
      </c>
      <c r="C27" s="38"/>
      <c r="D27" s="38" t="s">
        <v>5</v>
      </c>
      <c r="E27" s="38"/>
      <c r="F27" s="6"/>
      <c r="H27" s="19" t="str">
        <f>A5</f>
        <v>ŽNIDARIČ MATJAŽ</v>
      </c>
    </row>
    <row r="28" spans="1:28" ht="15.75" thickBot="1" x14ac:dyDescent="0.3">
      <c r="A28" s="42" t="str">
        <f>A8</f>
        <v>ŽNIDARIČ MIHA</v>
      </c>
      <c r="B28" s="42" t="str">
        <f>A9</f>
        <v>ŠVIGELJ ANŽE</v>
      </c>
      <c r="C28" s="43">
        <v>6</v>
      </c>
      <c r="D28" s="43" t="s">
        <v>5</v>
      </c>
      <c r="E28" s="43">
        <v>9</v>
      </c>
      <c r="F28" s="48"/>
    </row>
    <row r="29" spans="1:28" x14ac:dyDescent="0.25">
      <c r="A29" s="40" t="str">
        <f>A9</f>
        <v>ŠVIGELJ ANŽE</v>
      </c>
      <c r="B29" s="40" t="str">
        <f>A7</f>
        <v>PREMRL TOMAŽ</v>
      </c>
      <c r="C29" s="19">
        <v>9</v>
      </c>
      <c r="D29" s="19" t="s">
        <v>5</v>
      </c>
      <c r="E29" s="19">
        <v>5</v>
      </c>
      <c r="F29" s="6" t="s">
        <v>33</v>
      </c>
      <c r="H29" s="49" t="s">
        <v>35</v>
      </c>
      <c r="AA29" s="6"/>
      <c r="AB29" s="6"/>
    </row>
    <row r="30" spans="1:28" x14ac:dyDescent="0.25">
      <c r="A30" s="17" t="str">
        <f>A10</f>
        <v>PRUDIČ IGOR</v>
      </c>
      <c r="B30" s="17" t="str">
        <f>A6</f>
        <v>MAHNE MAJA</v>
      </c>
      <c r="C30" s="17"/>
      <c r="D30" s="18" t="s">
        <v>5</v>
      </c>
      <c r="E30" s="17"/>
      <c r="F30" s="6"/>
      <c r="H30" s="19" t="str">
        <f>A8</f>
        <v>ŽNIDARIČ MIHA</v>
      </c>
      <c r="AA30" s="6"/>
      <c r="AB30" s="6"/>
    </row>
    <row r="31" spans="1:28" ht="15.75" thickBot="1" x14ac:dyDescent="0.3">
      <c r="A31" s="46" t="str">
        <f>A4</f>
        <v>DEDEK MIHA</v>
      </c>
      <c r="B31" s="46" t="str">
        <f>A5</f>
        <v>ŽNIDARIČ MATJAŽ</v>
      </c>
      <c r="C31" s="46"/>
      <c r="D31" s="47" t="s">
        <v>5</v>
      </c>
      <c r="E31" s="46"/>
      <c r="F31" s="48"/>
      <c r="AA31" s="6"/>
      <c r="AB31" s="6"/>
    </row>
    <row r="32" spans="1:28" x14ac:dyDescent="0.25">
      <c r="A32" s="44" t="str">
        <f>A10</f>
        <v>PRUDIČ IGOR</v>
      </c>
      <c r="B32" s="44" t="str">
        <f>A8</f>
        <v>ŽNIDARIČ MIHA</v>
      </c>
      <c r="C32" s="45">
        <v>9</v>
      </c>
      <c r="D32" s="45" t="s">
        <v>5</v>
      </c>
      <c r="E32" s="45">
        <v>0</v>
      </c>
      <c r="F32" s="6" t="s">
        <v>34</v>
      </c>
      <c r="H32" s="49" t="s">
        <v>35</v>
      </c>
    </row>
    <row r="33" spans="1:8" x14ac:dyDescent="0.25">
      <c r="A33" s="37" t="str">
        <f>A4</f>
        <v>DEDEK MIHA</v>
      </c>
      <c r="B33" s="37" t="str">
        <f>A7</f>
        <v>PREMRL TOMAŽ</v>
      </c>
      <c r="C33" s="37"/>
      <c r="D33" s="38" t="s">
        <v>5</v>
      </c>
      <c r="E33" s="37"/>
      <c r="F33" s="6"/>
      <c r="H33" s="19" t="str">
        <f>A9</f>
        <v>ŠVIGELJ ANŽE</v>
      </c>
    </row>
    <row r="34" spans="1:8" x14ac:dyDescent="0.25">
      <c r="A34" s="37" t="str">
        <f>A5</f>
        <v>ŽNIDARIČ MATJAŽ</v>
      </c>
      <c r="B34" s="37" t="str">
        <f>A6</f>
        <v>MAHNE MAJA</v>
      </c>
      <c r="C34" s="38">
        <v>1</v>
      </c>
      <c r="D34" s="38" t="s">
        <v>5</v>
      </c>
      <c r="E34" s="38">
        <v>9</v>
      </c>
      <c r="F34" s="6"/>
    </row>
    <row r="36" spans="1:8" x14ac:dyDescent="0.25">
      <c r="A36" s="29"/>
      <c r="B36" s="28"/>
      <c r="C36" s="28"/>
      <c r="D36" s="28"/>
      <c r="E36" s="28"/>
    </row>
    <row r="37" spans="1:8" x14ac:dyDescent="0.25">
      <c r="A37" s="28"/>
      <c r="B37" s="28"/>
      <c r="C37" s="13"/>
      <c r="D37" s="13"/>
      <c r="E37" s="13"/>
    </row>
    <row r="38" spans="1:8" x14ac:dyDescent="0.25">
      <c r="A38" s="28"/>
      <c r="B38" s="28"/>
      <c r="C38" s="13"/>
      <c r="D38" s="13"/>
      <c r="E38" s="13"/>
    </row>
    <row r="39" spans="1:8" x14ac:dyDescent="0.25">
      <c r="A39" s="28"/>
      <c r="B39" s="28"/>
      <c r="C39" s="13"/>
      <c r="D39" s="13"/>
      <c r="E39" s="13"/>
    </row>
    <row r="40" spans="1:8" x14ac:dyDescent="0.25">
      <c r="A40" s="28"/>
      <c r="B40" s="28"/>
      <c r="C40" s="13"/>
      <c r="D40" s="13"/>
      <c r="E40" s="13"/>
    </row>
    <row r="41" spans="1:8" x14ac:dyDescent="0.25">
      <c r="A41" s="28"/>
      <c r="B41" s="28"/>
      <c r="C41" s="13"/>
      <c r="D41" s="13"/>
      <c r="E41" s="13"/>
    </row>
    <row r="42" spans="1:8" x14ac:dyDescent="0.25">
      <c r="A42" s="28"/>
      <c r="B42" s="28"/>
      <c r="C42" s="13"/>
      <c r="D42" s="13"/>
      <c r="E42" s="13"/>
    </row>
    <row r="43" spans="1:8" x14ac:dyDescent="0.25">
      <c r="A43" s="28"/>
      <c r="B43" s="28"/>
      <c r="C43" s="13"/>
      <c r="D43" s="13"/>
      <c r="E43" s="13"/>
    </row>
    <row r="44" spans="1:8" x14ac:dyDescent="0.25">
      <c r="A44" s="28"/>
      <c r="B44" s="28"/>
      <c r="C44" s="13"/>
      <c r="D44" s="13"/>
      <c r="E44" s="13"/>
    </row>
    <row r="45" spans="1:8" x14ac:dyDescent="0.25">
      <c r="A45" s="28"/>
      <c r="B45" s="28"/>
      <c r="C45" s="13"/>
      <c r="D45" s="13"/>
      <c r="E45" s="13"/>
    </row>
    <row r="46" spans="1:8" x14ac:dyDescent="0.25">
      <c r="A46" s="28"/>
      <c r="B46" s="28"/>
      <c r="C46" s="13"/>
      <c r="D46" s="13"/>
      <c r="E46" s="13"/>
    </row>
    <row r="47" spans="1:8" x14ac:dyDescent="0.25">
      <c r="A47" s="28"/>
      <c r="B47" s="28"/>
      <c r="C47" s="13"/>
      <c r="D47" s="13"/>
      <c r="E47" s="13"/>
    </row>
    <row r="48" spans="1:8" x14ac:dyDescent="0.25">
      <c r="A48" s="28"/>
      <c r="B48" s="28"/>
      <c r="C48" s="13"/>
      <c r="D48" s="13"/>
      <c r="E48" s="13"/>
    </row>
    <row r="49" spans="1:5" x14ac:dyDescent="0.25">
      <c r="A49" s="28"/>
      <c r="B49" s="28"/>
      <c r="C49" s="13"/>
      <c r="D49" s="13"/>
      <c r="E49" s="13"/>
    </row>
    <row r="50" spans="1:5" x14ac:dyDescent="0.25">
      <c r="A50" s="28"/>
      <c r="B50" s="28"/>
      <c r="C50" s="13"/>
      <c r="D50" s="13"/>
      <c r="E50" s="13"/>
    </row>
    <row r="51" spans="1:5" x14ac:dyDescent="0.25">
      <c r="A51" s="28"/>
      <c r="B51" s="28"/>
      <c r="C51" s="13"/>
      <c r="D51" s="13"/>
      <c r="E51" s="13"/>
    </row>
    <row r="52" spans="1:5" x14ac:dyDescent="0.25">
      <c r="A52" s="28"/>
      <c r="B52" s="28"/>
      <c r="C52" s="28"/>
      <c r="D52" s="13"/>
      <c r="E52" s="28"/>
    </row>
    <row r="53" spans="1:5" x14ac:dyDescent="0.25">
      <c r="A53" s="28"/>
      <c r="B53" s="28"/>
      <c r="C53" s="28"/>
      <c r="D53" s="13"/>
      <c r="E53" s="28"/>
    </row>
    <row r="54" spans="1:5" x14ac:dyDescent="0.25">
      <c r="A54" s="28"/>
      <c r="B54" s="28"/>
      <c r="C54" s="28"/>
      <c r="D54" s="13"/>
      <c r="E54" s="28"/>
    </row>
    <row r="55" spans="1:5" x14ac:dyDescent="0.25">
      <c r="A55" s="28"/>
      <c r="B55" s="28"/>
      <c r="C55" s="28"/>
      <c r="D55" s="13"/>
      <c r="E55" s="28"/>
    </row>
    <row r="56" spans="1:5" x14ac:dyDescent="0.25">
      <c r="A56" s="28"/>
      <c r="B56" s="28"/>
      <c r="C56" s="28"/>
      <c r="D56" s="13"/>
      <c r="E56" s="28"/>
    </row>
    <row r="57" spans="1:5" x14ac:dyDescent="0.25">
      <c r="A57" s="28"/>
      <c r="B57" s="28"/>
      <c r="C57" s="28"/>
      <c r="D57" s="13"/>
      <c r="E57" s="28"/>
    </row>
    <row r="58" spans="1:5" x14ac:dyDescent="0.25">
      <c r="A58" s="28"/>
      <c r="B58" s="28"/>
      <c r="C58" s="28"/>
      <c r="D58" s="28"/>
      <c r="E58" s="28"/>
    </row>
    <row r="59" spans="1:5" x14ac:dyDescent="0.25">
      <c r="A59" s="29"/>
      <c r="B59" s="28"/>
      <c r="C59" s="28"/>
      <c r="D59" s="28"/>
      <c r="E59" s="28"/>
    </row>
    <row r="60" spans="1:5" x14ac:dyDescent="0.25">
      <c r="A60" s="28"/>
      <c r="B60" s="28"/>
      <c r="C60" s="13"/>
      <c r="D60" s="13"/>
      <c r="E60" s="13"/>
    </row>
    <row r="61" spans="1:5" x14ac:dyDescent="0.25">
      <c r="A61" s="28"/>
      <c r="B61" s="28"/>
      <c r="C61" s="13"/>
      <c r="D61" s="13"/>
      <c r="E61" s="13"/>
    </row>
    <row r="62" spans="1:5" x14ac:dyDescent="0.25">
      <c r="A62" s="28"/>
      <c r="B62" s="28"/>
      <c r="C62" s="13"/>
      <c r="D62" s="13"/>
      <c r="E62" s="13"/>
    </row>
    <row r="63" spans="1:5" x14ac:dyDescent="0.25">
      <c r="A63" s="28"/>
      <c r="B63" s="28"/>
      <c r="C63" s="13"/>
      <c r="D63" s="13"/>
      <c r="E63" s="13"/>
    </row>
    <row r="64" spans="1:5" x14ac:dyDescent="0.25">
      <c r="A64" s="28"/>
      <c r="B64" s="28"/>
      <c r="C64" s="13"/>
      <c r="D64" s="13"/>
      <c r="E64" s="13"/>
    </row>
    <row r="65" spans="1:5" x14ac:dyDescent="0.25">
      <c r="A65" s="28"/>
      <c r="B65" s="28"/>
      <c r="C65" s="13"/>
      <c r="D65" s="13"/>
      <c r="E65" s="13"/>
    </row>
    <row r="66" spans="1:5" x14ac:dyDescent="0.25">
      <c r="A66" s="28"/>
      <c r="B66" s="28"/>
      <c r="C66" s="13"/>
      <c r="D66" s="13"/>
      <c r="E66" s="13"/>
    </row>
    <row r="67" spans="1:5" x14ac:dyDescent="0.25">
      <c r="A67" s="28"/>
      <c r="B67" s="28"/>
      <c r="C67" s="13"/>
      <c r="D67" s="13"/>
      <c r="E67" s="13"/>
    </row>
    <row r="68" spans="1:5" x14ac:dyDescent="0.25">
      <c r="A68" s="28"/>
      <c r="B68" s="28"/>
      <c r="C68" s="13"/>
      <c r="D68" s="13"/>
      <c r="E68" s="13"/>
    </row>
    <row r="69" spans="1:5" x14ac:dyDescent="0.25">
      <c r="A69" s="28"/>
      <c r="B69" s="28"/>
      <c r="C69" s="13"/>
      <c r="D69" s="13"/>
      <c r="E69" s="13"/>
    </row>
    <row r="70" spans="1:5" x14ac:dyDescent="0.25">
      <c r="A70" s="28"/>
      <c r="B70" s="28"/>
      <c r="C70" s="13"/>
      <c r="D70" s="13"/>
      <c r="E70" s="13"/>
    </row>
    <row r="71" spans="1:5" x14ac:dyDescent="0.25">
      <c r="A71" s="28"/>
      <c r="B71" s="28"/>
      <c r="C71" s="13"/>
      <c r="D71" s="13"/>
      <c r="E71" s="13"/>
    </row>
    <row r="72" spans="1:5" x14ac:dyDescent="0.25">
      <c r="A72" s="28"/>
      <c r="B72" s="28"/>
      <c r="C72" s="13"/>
      <c r="D72" s="13"/>
      <c r="E72" s="13"/>
    </row>
    <row r="73" spans="1:5" x14ac:dyDescent="0.25">
      <c r="A73" s="28"/>
      <c r="B73" s="28"/>
      <c r="C73" s="13"/>
      <c r="D73" s="13"/>
      <c r="E73" s="13"/>
    </row>
    <row r="74" spans="1:5" x14ac:dyDescent="0.25">
      <c r="A74" s="28"/>
      <c r="B74" s="28"/>
      <c r="C74" s="13"/>
      <c r="D74" s="13"/>
      <c r="E74" s="13"/>
    </row>
    <row r="75" spans="1:5" x14ac:dyDescent="0.25">
      <c r="A75" s="28"/>
      <c r="B75" s="28"/>
      <c r="C75" s="28"/>
      <c r="D75" s="13"/>
      <c r="E75" s="28"/>
    </row>
    <row r="76" spans="1:5" x14ac:dyDescent="0.25">
      <c r="A76" s="28"/>
      <c r="B76" s="28"/>
      <c r="C76" s="28"/>
      <c r="D76" s="13"/>
      <c r="E76" s="28"/>
    </row>
    <row r="77" spans="1:5" x14ac:dyDescent="0.25">
      <c r="A77" s="28"/>
      <c r="B77" s="28"/>
      <c r="C77" s="28"/>
      <c r="D77" s="13"/>
      <c r="E77" s="28"/>
    </row>
    <row r="78" spans="1:5" x14ac:dyDescent="0.25">
      <c r="A78" s="28"/>
      <c r="B78" s="28"/>
      <c r="C78" s="28"/>
      <c r="D78" s="13"/>
      <c r="E78" s="28"/>
    </row>
    <row r="79" spans="1:5" x14ac:dyDescent="0.25">
      <c r="A79" s="28"/>
      <c r="B79" s="28"/>
      <c r="C79" s="28"/>
      <c r="D79" s="13"/>
      <c r="E79" s="28"/>
    </row>
    <row r="80" spans="1:5" x14ac:dyDescent="0.25">
      <c r="A80" s="28"/>
      <c r="B80" s="28"/>
      <c r="C80" s="28"/>
      <c r="D80" s="13"/>
      <c r="E80" s="28"/>
    </row>
    <row r="81" spans="1:5" x14ac:dyDescent="0.25">
      <c r="A81" s="28"/>
      <c r="B81" s="28"/>
      <c r="C81" s="28"/>
      <c r="D81" s="28"/>
      <c r="E81" s="28"/>
    </row>
    <row r="82" spans="1:5" x14ac:dyDescent="0.25">
      <c r="A82" s="29"/>
      <c r="B82" s="28"/>
      <c r="C82" s="28"/>
      <c r="D82" s="28"/>
      <c r="E82" s="28"/>
    </row>
    <row r="83" spans="1:5" x14ac:dyDescent="0.25">
      <c r="A83" s="28"/>
      <c r="B83" s="28"/>
      <c r="C83" s="13"/>
      <c r="D83" s="13"/>
      <c r="E83" s="13"/>
    </row>
    <row r="84" spans="1:5" x14ac:dyDescent="0.25">
      <c r="A84" s="28"/>
      <c r="B84" s="28"/>
      <c r="C84" s="13"/>
      <c r="D84" s="13"/>
      <c r="E84" s="13"/>
    </row>
    <row r="85" spans="1:5" x14ac:dyDescent="0.25">
      <c r="A85" s="28"/>
      <c r="B85" s="28"/>
      <c r="C85" s="13"/>
      <c r="D85" s="13"/>
      <c r="E85" s="13"/>
    </row>
    <row r="86" spans="1:5" x14ac:dyDescent="0.25">
      <c r="A86" s="28"/>
      <c r="B86" s="28"/>
      <c r="C86" s="13"/>
      <c r="D86" s="13"/>
      <c r="E86" s="13"/>
    </row>
    <row r="87" spans="1:5" x14ac:dyDescent="0.25">
      <c r="A87" s="28"/>
      <c r="B87" s="28"/>
      <c r="C87" s="13"/>
      <c r="D87" s="13"/>
      <c r="E87" s="13"/>
    </row>
    <row r="88" spans="1:5" x14ac:dyDescent="0.25">
      <c r="A88" s="28"/>
      <c r="B88" s="28"/>
      <c r="C88" s="13"/>
      <c r="D88" s="13"/>
      <c r="E88" s="13"/>
    </row>
    <row r="89" spans="1:5" x14ac:dyDescent="0.25">
      <c r="A89" s="28"/>
      <c r="B89" s="28"/>
      <c r="C89" s="13"/>
      <c r="D89" s="13"/>
      <c r="E89" s="13"/>
    </row>
    <row r="90" spans="1:5" x14ac:dyDescent="0.25">
      <c r="A90" s="28"/>
      <c r="B90" s="28"/>
      <c r="C90" s="13"/>
      <c r="D90" s="13"/>
      <c r="E90" s="13"/>
    </row>
    <row r="91" spans="1:5" x14ac:dyDescent="0.25">
      <c r="A91" s="28"/>
      <c r="B91" s="28"/>
      <c r="C91" s="13"/>
      <c r="D91" s="13"/>
      <c r="E91" s="13"/>
    </row>
    <row r="92" spans="1:5" x14ac:dyDescent="0.25">
      <c r="A92" s="28"/>
      <c r="B92" s="28"/>
      <c r="C92" s="13"/>
      <c r="D92" s="13"/>
      <c r="E92" s="13"/>
    </row>
    <row r="93" spans="1:5" x14ac:dyDescent="0.25">
      <c r="A93" s="28"/>
      <c r="B93" s="28"/>
      <c r="C93" s="13"/>
      <c r="D93" s="13"/>
      <c r="E93" s="13"/>
    </row>
    <row r="94" spans="1:5" x14ac:dyDescent="0.25">
      <c r="A94" s="28"/>
      <c r="B94" s="28"/>
      <c r="C94" s="13"/>
      <c r="D94" s="13"/>
      <c r="E94" s="13"/>
    </row>
    <row r="95" spans="1:5" x14ac:dyDescent="0.25">
      <c r="A95" s="28"/>
      <c r="B95" s="28"/>
      <c r="C95" s="13"/>
      <c r="D95" s="13"/>
      <c r="E95" s="13"/>
    </row>
    <row r="96" spans="1:5" x14ac:dyDescent="0.25">
      <c r="A96" s="28"/>
      <c r="B96" s="28"/>
      <c r="C96" s="13"/>
      <c r="D96" s="13"/>
      <c r="E96" s="13"/>
    </row>
    <row r="97" spans="1:5" x14ac:dyDescent="0.25">
      <c r="A97" s="28"/>
      <c r="B97" s="28"/>
      <c r="C97" s="13"/>
      <c r="D97" s="13"/>
      <c r="E97" s="13"/>
    </row>
    <row r="98" spans="1:5" x14ac:dyDescent="0.25">
      <c r="A98" s="28"/>
      <c r="B98" s="28"/>
      <c r="C98" s="28"/>
      <c r="D98" s="13"/>
      <c r="E98" s="28"/>
    </row>
    <row r="99" spans="1:5" x14ac:dyDescent="0.25">
      <c r="A99" s="28"/>
      <c r="B99" s="28"/>
      <c r="C99" s="28"/>
      <c r="D99" s="13"/>
      <c r="E99" s="28"/>
    </row>
    <row r="100" spans="1:5" x14ac:dyDescent="0.25">
      <c r="A100" s="28"/>
      <c r="B100" s="28"/>
      <c r="C100" s="28"/>
      <c r="D100" s="13"/>
      <c r="E100" s="28"/>
    </row>
    <row r="101" spans="1:5" x14ac:dyDescent="0.25">
      <c r="A101" s="28"/>
      <c r="B101" s="28"/>
      <c r="C101" s="28"/>
      <c r="D101" s="13"/>
      <c r="E101" s="28"/>
    </row>
    <row r="102" spans="1:5" x14ac:dyDescent="0.25">
      <c r="A102" s="28"/>
      <c r="B102" s="28"/>
      <c r="C102" s="28"/>
      <c r="D102" s="13"/>
      <c r="E102" s="28"/>
    </row>
    <row r="103" spans="1:5" x14ac:dyDescent="0.25">
      <c r="A103" s="28"/>
      <c r="B103" s="28"/>
      <c r="C103" s="28"/>
      <c r="D103" s="13"/>
      <c r="E103" s="28"/>
    </row>
  </sheetData>
  <pageMargins left="0.7" right="0.7" top="0.75" bottom="0.75" header="0.3" footer="0.3"/>
  <pageSetup paperSize="9" orientation="portrait" horizontalDpi="300" verticalDpi="300" r:id="rId1"/>
  <ignoredErrors>
    <ignoredError sqref="B31:B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workbookViewId="0">
      <selection activeCell="AD30" sqref="AD30"/>
    </sheetView>
  </sheetViews>
  <sheetFormatPr defaultRowHeight="15" x14ac:dyDescent="0.25"/>
  <cols>
    <col min="1" max="1" width="15.85546875" customWidth="1"/>
    <col min="2" max="2" width="16.140625" customWidth="1"/>
    <col min="3" max="5" width="3.85546875" customWidth="1"/>
    <col min="6" max="6" width="8.28515625" customWidth="1"/>
    <col min="7" max="7" width="8.28515625" style="6" customWidth="1"/>
    <col min="8" max="8" width="15.7109375" style="6" customWidth="1"/>
    <col min="9" max="9" width="5" style="6" customWidth="1"/>
    <col min="10" max="14" width="5" customWidth="1"/>
    <col min="15" max="15" width="7.5703125" customWidth="1"/>
    <col min="16" max="16" width="11.42578125" customWidth="1"/>
    <col min="17" max="17" width="8.85546875" customWidth="1"/>
    <col min="18" max="18" width="6.140625" hidden="1" customWidth="1"/>
    <col min="19" max="19" width="8.42578125" hidden="1" customWidth="1"/>
    <col min="20" max="26" width="5.85546875" hidden="1" customWidth="1"/>
    <col min="27" max="27" width="9.140625" hidden="1" customWidth="1"/>
  </cols>
  <sheetData>
    <row r="1" spans="1:27" ht="28.5" x14ac:dyDescent="0.45">
      <c r="A1" s="5" t="s">
        <v>36</v>
      </c>
      <c r="B1" s="2"/>
    </row>
    <row r="2" spans="1:27" x14ac:dyDescent="0.25">
      <c r="A2" s="7"/>
      <c r="B2" s="2"/>
      <c r="H2" s="16" t="s">
        <v>19</v>
      </c>
      <c r="S2" s="19" t="s">
        <v>6</v>
      </c>
      <c r="T2" s="20" t="s">
        <v>7</v>
      </c>
      <c r="U2" s="20" t="s">
        <v>8</v>
      </c>
      <c r="V2" s="20" t="s">
        <v>9</v>
      </c>
      <c r="W2" s="21" t="s">
        <v>10</v>
      </c>
      <c r="X2" s="22" t="s">
        <v>11</v>
      </c>
      <c r="Y2" s="20" t="s">
        <v>12</v>
      </c>
      <c r="Z2" s="21" t="s">
        <v>13</v>
      </c>
      <c r="AA2" s="25" t="s">
        <v>16</v>
      </c>
    </row>
    <row r="3" spans="1:27" x14ac:dyDescent="0.25">
      <c r="A3" s="8" t="s">
        <v>18</v>
      </c>
      <c r="B3" s="27" t="s">
        <v>20</v>
      </c>
      <c r="R3" s="9" t="str">
        <f t="shared" ref="R3:R9" si="0">A4</f>
        <v>JEREB ALEŠ</v>
      </c>
      <c r="S3" s="10">
        <f t="array" ref="S3">SUM(($A$14:$A$103=R3)*(ISNUMBER($C$14:$C$103)),($B$14:$B$103=R3)*(ISNUMBER($E$14:$E$103)))</f>
        <v>5</v>
      </c>
      <c r="T3" s="6">
        <f t="array" ref="T3">SUM((home=R3)*(homescore&gt;visitorscore),(visitor=R3)*(visitorscore&gt;homescore))</f>
        <v>5</v>
      </c>
      <c r="U3" s="6">
        <f t="array" ref="U3">SUM((home=R3)*(homescore=visitorscore)*ISNUMBER(visitorscore),(visitor=R3)*(visitorscore=homescore)*ISNUMBER(homescore))</f>
        <v>0</v>
      </c>
      <c r="V3" s="6">
        <f t="array" ref="V3">SUM((home=R3)*(homescore&lt;visitorscore),(visitor=R3)*(visitorscore&lt;homescore))</f>
        <v>0</v>
      </c>
      <c r="W3" s="11">
        <f t="shared" ref="W3" si="1">SUMIF(home,R3,homescore)+SUMIF(visitor,R3,visitorscore)</f>
        <v>45</v>
      </c>
      <c r="X3" s="12">
        <f t="shared" ref="X3" si="2">SUMIF(home,R3,visitorscore)+SUMIF(visitor,R3,homescore)</f>
        <v>16</v>
      </c>
      <c r="Y3" s="13">
        <f>W3-X3</f>
        <v>29</v>
      </c>
      <c r="Z3" s="11">
        <f>T3*Options!$B$2+U3*Options!$B$3+V3*Options!$B$4+VLOOKUP(R3,$A$4:$B$10,2,0)</f>
        <v>12</v>
      </c>
      <c r="AA3">
        <f>W3+Y3*10000+Z3*1000000000</f>
        <v>12000290045</v>
      </c>
    </row>
    <row r="4" spans="1:27" x14ac:dyDescent="0.25">
      <c r="A4" s="4" t="s">
        <v>50</v>
      </c>
      <c r="B4" s="2">
        <v>2</v>
      </c>
      <c r="C4" s="2"/>
      <c r="H4" s="30" t="s">
        <v>36</v>
      </c>
      <c r="I4" s="31" t="s">
        <v>21</v>
      </c>
      <c r="J4" s="32" t="s">
        <v>22</v>
      </c>
      <c r="K4" s="32" t="s">
        <v>23</v>
      </c>
      <c r="L4" s="33" t="s">
        <v>24</v>
      </c>
      <c r="M4" s="34" t="s">
        <v>25</v>
      </c>
      <c r="N4" s="35" t="s">
        <v>26</v>
      </c>
      <c r="O4" s="33" t="s">
        <v>27</v>
      </c>
      <c r="R4" s="14" t="str">
        <f t="shared" si="0"/>
        <v>CVETKO SIMON</v>
      </c>
      <c r="S4" s="10">
        <f t="array" ref="S4">SUM(($A$14:$A$103=R4)*(ISNUMBER($C$14:$C$103)),($B$14:$B$103=R4)*(ISNUMBER($E$14:$E$103)))</f>
        <v>6</v>
      </c>
      <c r="T4" s="6">
        <f t="array" ref="T4">SUM((home=R4)*(homescore&gt;visitorscore),(visitor=R4)*(visitorscore&gt;homescore))</f>
        <v>2</v>
      </c>
      <c r="U4" s="6">
        <f t="array" ref="U4">SUM((home=R4)*(homescore=visitorscore)*ISNUMBER(visitorscore),(visitor=R4)*(visitorscore=homescore)*ISNUMBER(homescore))</f>
        <v>0</v>
      </c>
      <c r="V4" s="6">
        <f t="array" ref="V4">SUM((home=R4)*(homescore&lt;visitorscore),(visitor=R4)*(visitorscore&lt;homescore))</f>
        <v>4</v>
      </c>
      <c r="W4" s="11">
        <f t="shared" ref="W4" si="3">SUMIF(home,R4,homescore)+SUMIF(visitor,R4,visitorscore)</f>
        <v>39</v>
      </c>
      <c r="X4" s="12">
        <f t="shared" ref="X4" si="4">SUMIF(home,R4,visitorscore)+SUMIF(visitor,R4,homescore)</f>
        <v>50</v>
      </c>
      <c r="Y4" s="13">
        <f t="shared" ref="Y4:Y9" si="5">W4-X4</f>
        <v>-11</v>
      </c>
      <c r="Z4" s="11">
        <f>T4*Options!$B$2+U4*Options!$B$3+V4*Options!$B$4+VLOOKUP(R4,$A$4:$B$10,2,0)</f>
        <v>5</v>
      </c>
      <c r="AA4">
        <f t="shared" ref="AA4:AA9" si="6">W4+Y4*10000+Z4*1000000000</f>
        <v>4999890039</v>
      </c>
    </row>
    <row r="5" spans="1:27" x14ac:dyDescent="0.25">
      <c r="A5" s="4" t="s">
        <v>56</v>
      </c>
      <c r="B5" s="2">
        <v>1</v>
      </c>
      <c r="C5" s="2"/>
      <c r="G5" s="59" t="s">
        <v>64</v>
      </c>
      <c r="H5" s="23" t="str">
        <f t="array" ref="H5">INDEX($R$3:$R$9,MATCH(LARGE($AA$3:$AA$9-ROW($AA$3:$AA$9)/COUNT($AA$3:$AA$9),ROW(H5)-ROW(H$5)+1),$AA$3:$AA$9-ROW($AA$3:$AA$9)/COUNT($AA$3:$AA$9),0))</f>
        <v>JEREB ALEŠ</v>
      </c>
      <c r="I5" s="12">
        <f t="shared" ref="I5:I11" si="7">VLOOKUP($H5,$R$3:$Z$9,2,0)</f>
        <v>5</v>
      </c>
      <c r="J5" s="6">
        <f t="shared" ref="J5:J11" si="8">VLOOKUP($H5,$R$3:$Z$9,3,0)</f>
        <v>5</v>
      </c>
      <c r="K5" s="6">
        <f t="shared" ref="K5:K11" si="9">VLOOKUP($H5,$R$3:$Z$9,5,0)</f>
        <v>0</v>
      </c>
      <c r="L5" s="11">
        <f t="shared" ref="L5:L11" si="10">VLOOKUP($H5,$R$3:$Z$9,6,0)</f>
        <v>45</v>
      </c>
      <c r="M5" s="12">
        <f t="shared" ref="M5:M11" si="11">VLOOKUP($H5,$R$3:$Z$9,7,0)</f>
        <v>16</v>
      </c>
      <c r="N5" s="6">
        <f t="shared" ref="N5:N11" si="12">VLOOKUP($H5,$R$3:$Z$9,8,0)</f>
        <v>29</v>
      </c>
      <c r="O5" s="11">
        <f t="shared" ref="O5:O11" si="13">VLOOKUP($H5,$R$3:$Z$9,9,0)</f>
        <v>12</v>
      </c>
      <c r="R5" s="14" t="str">
        <f t="shared" si="0"/>
        <v>VIDRIH JANEZ</v>
      </c>
      <c r="S5" s="10">
        <f t="array" ref="S5">SUM(($A$14:$A$103=R5)*(ISNUMBER($C$14:$C$103)),($B$14:$B$103=R5)*(ISNUMBER($E$14:$E$103)))</f>
        <v>6</v>
      </c>
      <c r="T5" s="6">
        <f t="array" ref="T5">SUM((home=R5)*(homescore&gt;visitorscore),(visitor=R5)*(visitorscore&gt;homescore))</f>
        <v>0</v>
      </c>
      <c r="U5" s="6">
        <f t="array" ref="U5">SUM((home=R5)*(homescore=visitorscore)*ISNUMBER(visitorscore),(visitor=R5)*(visitorscore=homescore)*ISNUMBER(homescore))</f>
        <v>0</v>
      </c>
      <c r="V5" s="6">
        <f t="array" ref="V5">SUM((home=R5)*(homescore&lt;visitorscore),(visitor=R5)*(visitorscore&lt;homescore))</f>
        <v>6</v>
      </c>
      <c r="W5" s="11">
        <f t="shared" ref="W5" si="14">SUMIF(home,R5,homescore)+SUMIF(visitor,R5,visitorscore)</f>
        <v>21</v>
      </c>
      <c r="X5" s="12">
        <f t="shared" ref="X5" si="15">SUMIF(home,R5,visitorscore)+SUMIF(visitor,R5,homescore)</f>
        <v>54</v>
      </c>
      <c r="Y5" s="13">
        <f t="shared" si="5"/>
        <v>-33</v>
      </c>
      <c r="Z5" s="11">
        <f>T5*Options!$B$2+U5*Options!$B$3+V5*Options!$B$4+VLOOKUP(R5,$A$4:$B$10,2,0)</f>
        <v>1</v>
      </c>
      <c r="AA5">
        <f t="shared" si="6"/>
        <v>999670021</v>
      </c>
    </row>
    <row r="6" spans="1:27" x14ac:dyDescent="0.25">
      <c r="A6" s="4" t="s">
        <v>54</v>
      </c>
      <c r="B6" s="2">
        <v>1</v>
      </c>
      <c r="C6" s="2"/>
      <c r="G6" s="59" t="s">
        <v>65</v>
      </c>
      <c r="H6" s="23" t="str">
        <f t="array" ref="H6">INDEX($R$3:$R$9,MATCH(LARGE($AA$3:$AA$9-ROW($AA$3:$AA$9)/COUNT($AA$3:$AA$9),ROW(H6)-ROW(H$5)+1),$AA$3:$AA$9-ROW($AA$3:$AA$9)/COUNT($AA$3:$AA$9),0))</f>
        <v>BREZEC FILIP</v>
      </c>
      <c r="I6" s="12">
        <f t="shared" si="7"/>
        <v>5</v>
      </c>
      <c r="J6" s="6">
        <f t="shared" si="8"/>
        <v>4</v>
      </c>
      <c r="K6" s="6">
        <f t="shared" si="9"/>
        <v>1</v>
      </c>
      <c r="L6" s="11">
        <f t="shared" si="10"/>
        <v>42</v>
      </c>
      <c r="M6" s="12">
        <f t="shared" si="11"/>
        <v>21</v>
      </c>
      <c r="N6" s="6">
        <f t="shared" si="12"/>
        <v>21</v>
      </c>
      <c r="O6" s="11">
        <f t="shared" si="13"/>
        <v>11</v>
      </c>
      <c r="R6" s="14" t="str">
        <f t="shared" si="0"/>
        <v>ALBREHT TADEJ</v>
      </c>
      <c r="S6" s="10">
        <f t="array" ref="S6">SUM(($A$14:$A$103=R6)*(ISNUMBER($C$14:$C$103)),($B$14:$B$103=R6)*(ISNUMBER($E$14:$E$103)))</f>
        <v>4</v>
      </c>
      <c r="T6" s="6">
        <f t="array" ref="T6">SUM((home=R6)*(homescore&gt;visitorscore),(visitor=R6)*(visitorscore&gt;homescore))</f>
        <v>2</v>
      </c>
      <c r="U6" s="6">
        <f t="array" ref="U6">SUM((home=R6)*(homescore=visitorscore)*ISNUMBER(visitorscore),(visitor=R6)*(visitorscore=homescore)*ISNUMBER(homescore))</f>
        <v>0</v>
      </c>
      <c r="V6" s="6">
        <f t="array" ref="V6">SUM((home=R6)*(homescore&lt;visitorscore),(visitor=R6)*(visitorscore&lt;homescore))</f>
        <v>2</v>
      </c>
      <c r="W6" s="11">
        <f t="shared" ref="W6" si="16">SUMIF(home,R6,homescore)+SUMIF(visitor,R6,visitorscore)</f>
        <v>28</v>
      </c>
      <c r="X6" s="12">
        <f t="shared" ref="X6" si="17">SUMIF(home,R6,visitorscore)+SUMIF(visitor,R6,homescore)</f>
        <v>28</v>
      </c>
      <c r="Y6" s="13">
        <f t="shared" si="5"/>
        <v>0</v>
      </c>
      <c r="Z6" s="11">
        <f>T6*Options!$B$2+U6*Options!$B$3+V6*Options!$B$4+VLOOKUP(R6,$A$4:$B$10,2,0)</f>
        <v>4</v>
      </c>
      <c r="AA6">
        <f t="shared" si="6"/>
        <v>4000000028</v>
      </c>
    </row>
    <row r="7" spans="1:27" x14ac:dyDescent="0.25">
      <c r="A7" s="4" t="s">
        <v>55</v>
      </c>
      <c r="B7" s="2"/>
      <c r="C7" s="2"/>
      <c r="G7" s="59" t="s">
        <v>66</v>
      </c>
      <c r="H7" s="23" t="str">
        <f t="array" ref="H7">INDEX($R$3:$R$9,MATCH(LARGE($AA$3:$AA$9-ROW($AA$3:$AA$9)/COUNT($AA$3:$AA$9),ROW(H7)-ROW(H$5)+1),$AA$3:$AA$9-ROW($AA$3:$AA$9)/COUNT($AA$3:$AA$9),0))</f>
        <v>ZDOVC JURIJ</v>
      </c>
      <c r="I7" s="12">
        <f t="shared" si="7"/>
        <v>4</v>
      </c>
      <c r="J7" s="6">
        <f t="shared" si="8"/>
        <v>3</v>
      </c>
      <c r="K7" s="6">
        <f t="shared" si="9"/>
        <v>1</v>
      </c>
      <c r="L7" s="11">
        <f t="shared" si="10"/>
        <v>30</v>
      </c>
      <c r="M7" s="12">
        <f t="shared" si="11"/>
        <v>17</v>
      </c>
      <c r="N7" s="6">
        <f t="shared" si="12"/>
        <v>13</v>
      </c>
      <c r="O7" s="11">
        <f t="shared" si="13"/>
        <v>9</v>
      </c>
      <c r="R7" s="15" t="str">
        <f t="shared" si="0"/>
        <v>ZDOVC JURIJ</v>
      </c>
      <c r="S7" s="10">
        <f t="array" ref="S7">SUM(($A$14:$A$103=R7)*(ISNUMBER($C$14:$C$103)),($B$14:$B$103=R7)*(ISNUMBER($E$14:$E$103)))</f>
        <v>4</v>
      </c>
      <c r="T7" s="6">
        <f t="array" ref="T7">SUM((home=R7)*(homescore&gt;visitorscore),(visitor=R7)*(visitorscore&gt;homescore))</f>
        <v>3</v>
      </c>
      <c r="U7" s="6">
        <f t="array" ref="U7">SUM((home=R7)*(homescore=visitorscore)*ISNUMBER(visitorscore),(visitor=R7)*(visitorscore=homescore)*ISNUMBER(homescore))</f>
        <v>0</v>
      </c>
      <c r="V7" s="6">
        <f t="array" ref="V7">SUM((home=R7)*(homescore&lt;visitorscore),(visitor=R7)*(visitorscore&lt;homescore))</f>
        <v>1</v>
      </c>
      <c r="W7" s="11">
        <f t="shared" ref="W7" si="18">SUMIF(home,R7,homescore)+SUMIF(visitor,R7,visitorscore)</f>
        <v>30</v>
      </c>
      <c r="X7" s="12">
        <f t="shared" ref="X7" si="19">SUMIF(home,R7,visitorscore)+SUMIF(visitor,R7,homescore)</f>
        <v>17</v>
      </c>
      <c r="Y7" s="13">
        <f t="shared" si="5"/>
        <v>13</v>
      </c>
      <c r="Z7" s="11">
        <f>T7*Options!$B$2+U7*Options!$B$3+V7*Options!$B$4+VLOOKUP(R7,$A$4:$B$10,2,0)</f>
        <v>9</v>
      </c>
      <c r="AA7">
        <f t="shared" si="6"/>
        <v>9000130030</v>
      </c>
    </row>
    <row r="8" spans="1:27" x14ac:dyDescent="0.25">
      <c r="A8" s="4" t="s">
        <v>53</v>
      </c>
      <c r="B8" s="2">
        <v>3</v>
      </c>
      <c r="C8" s="2"/>
      <c r="G8" s="59" t="s">
        <v>67</v>
      </c>
      <c r="H8" s="23" t="str">
        <f t="array" ref="H8">INDEX($R$3:$R$9,MATCH(LARGE($AA$3:$AA$9-ROW($AA$3:$AA$9)/COUNT($AA$3:$AA$9),ROW(H8)-ROW(H$5)+1),$AA$3:$AA$9-ROW($AA$3:$AA$9)/COUNT($AA$3:$AA$9),0))</f>
        <v>ŠPANIČ BOJAN</v>
      </c>
      <c r="I8" s="12">
        <f t="shared" si="7"/>
        <v>6</v>
      </c>
      <c r="J8" s="6">
        <f t="shared" si="8"/>
        <v>2</v>
      </c>
      <c r="K8" s="6">
        <f t="shared" si="9"/>
        <v>4</v>
      </c>
      <c r="L8" s="11">
        <f t="shared" si="10"/>
        <v>29</v>
      </c>
      <c r="M8" s="12">
        <f t="shared" si="11"/>
        <v>48</v>
      </c>
      <c r="N8" s="6">
        <f t="shared" si="12"/>
        <v>-19</v>
      </c>
      <c r="O8" s="11">
        <f t="shared" si="13"/>
        <v>6</v>
      </c>
      <c r="R8" s="15" t="str">
        <f t="shared" si="0"/>
        <v>ŠPANIČ BOJAN</v>
      </c>
      <c r="S8" s="10">
        <f t="array" ref="S8">SUM(($A$14:$A$103=R8)*(ISNUMBER($C$14:$C$103)),($B$14:$B$103=R8)*(ISNUMBER($E$14:$E$103)))</f>
        <v>6</v>
      </c>
      <c r="T8" s="6">
        <f t="array" ref="T8">SUM((home=R8)*(homescore&gt;visitorscore),(visitor=R8)*(visitorscore&gt;homescore))</f>
        <v>2</v>
      </c>
      <c r="U8" s="6">
        <f t="array" ref="U8">SUM((home=R8)*(homescore=visitorscore)*ISNUMBER(visitorscore),(visitor=R8)*(visitorscore=homescore)*ISNUMBER(homescore))</f>
        <v>0</v>
      </c>
      <c r="V8" s="6">
        <f t="array" ref="V8">SUM((home=R8)*(homescore&lt;visitorscore),(visitor=R8)*(visitorscore&lt;homescore))</f>
        <v>4</v>
      </c>
      <c r="W8" s="11">
        <f t="shared" ref="W8" si="20">SUMIF(home,R8,homescore)+SUMIF(visitor,R8,visitorscore)</f>
        <v>29</v>
      </c>
      <c r="X8" s="12">
        <f t="shared" ref="X8" si="21">SUMIF(home,R8,visitorscore)+SUMIF(visitor,R8,homescore)</f>
        <v>48</v>
      </c>
      <c r="Y8" s="13">
        <f t="shared" si="5"/>
        <v>-19</v>
      </c>
      <c r="Z8" s="11">
        <f>T8*Options!$B$2+U8*Options!$B$3+V8*Options!$B$4+VLOOKUP(R8,$A$4:$B$10,2,0)</f>
        <v>6</v>
      </c>
      <c r="AA8">
        <f t="shared" si="6"/>
        <v>5999810029</v>
      </c>
    </row>
    <row r="9" spans="1:27" x14ac:dyDescent="0.25">
      <c r="A9" s="4" t="s">
        <v>51</v>
      </c>
      <c r="B9" s="2">
        <v>2</v>
      </c>
      <c r="C9" s="2"/>
      <c r="G9" s="59" t="s">
        <v>68</v>
      </c>
      <c r="H9" s="23" t="str">
        <f t="array" ref="H9">INDEX($R$3:$R$9,MATCH(LARGE($AA$3:$AA$9-ROW($AA$3:$AA$9)/COUNT($AA$3:$AA$9),ROW(H9)-ROW(H$5)+1),$AA$3:$AA$9-ROW($AA$3:$AA$9)/COUNT($AA$3:$AA$9),0))</f>
        <v>CVETKO SIMON</v>
      </c>
      <c r="I9" s="12">
        <f t="shared" si="7"/>
        <v>6</v>
      </c>
      <c r="J9" s="6">
        <f t="shared" si="8"/>
        <v>2</v>
      </c>
      <c r="K9" s="6">
        <f t="shared" si="9"/>
        <v>4</v>
      </c>
      <c r="L9" s="11">
        <f t="shared" si="10"/>
        <v>39</v>
      </c>
      <c r="M9" s="12">
        <f t="shared" si="11"/>
        <v>50</v>
      </c>
      <c r="N9" s="6">
        <f t="shared" si="12"/>
        <v>-11</v>
      </c>
      <c r="O9" s="11">
        <f t="shared" si="13"/>
        <v>5</v>
      </c>
      <c r="R9" s="15" t="str">
        <f t="shared" si="0"/>
        <v>BREZEC FILIP</v>
      </c>
      <c r="S9" s="10">
        <f t="array" ref="S9">SUM(($A$14:$A$103=R9)*(ISNUMBER($C$14:$C$103)),($B$14:$B$103=R9)*(ISNUMBER($E$14:$E$103)))</f>
        <v>5</v>
      </c>
      <c r="T9" s="6">
        <f t="array" ref="T9">SUM((home=R9)*(homescore&gt;visitorscore),(visitor=R9)*(visitorscore&gt;homescore))</f>
        <v>4</v>
      </c>
      <c r="U9" s="6">
        <f t="array" ref="U9">SUM((home=R9)*(homescore=visitorscore)*ISNUMBER(visitorscore),(visitor=R9)*(visitorscore=homescore)*ISNUMBER(homescore))</f>
        <v>0</v>
      </c>
      <c r="V9" s="6">
        <f t="array" ref="V9">SUM((home=R9)*(homescore&lt;visitorscore),(visitor=R9)*(visitorscore&lt;homescore))</f>
        <v>1</v>
      </c>
      <c r="W9" s="11">
        <f t="shared" ref="W9" si="22">SUMIF(home,R9,homescore)+SUMIF(visitor,R9,visitorscore)</f>
        <v>42</v>
      </c>
      <c r="X9" s="12">
        <f t="shared" ref="X9" si="23">SUMIF(home,R9,visitorscore)+SUMIF(visitor,R9,homescore)</f>
        <v>21</v>
      </c>
      <c r="Y9" s="13">
        <f t="shared" si="5"/>
        <v>21</v>
      </c>
      <c r="Z9" s="11">
        <f>T9*Options!$B$2+U9*Options!$B$3+V9*Options!$B$4+VLOOKUP(R9,$A$4:$B$10,2,0)</f>
        <v>11</v>
      </c>
      <c r="AA9">
        <f t="shared" si="6"/>
        <v>11000210042</v>
      </c>
    </row>
    <row r="10" spans="1:27" x14ac:dyDescent="0.25">
      <c r="A10" s="4" t="s">
        <v>52</v>
      </c>
      <c r="B10" s="2">
        <v>3</v>
      </c>
      <c r="C10" s="2"/>
      <c r="G10" s="59" t="s">
        <v>69</v>
      </c>
      <c r="H10" s="23" t="str">
        <f t="array" ref="H10">INDEX($R$3:$R$9,MATCH(LARGE($AA$3:$AA$9-ROW($AA$3:$AA$9)/COUNT($AA$3:$AA$9),ROW(H10)-ROW(H$5)+1),$AA$3:$AA$9-ROW($AA$3:$AA$9)/COUNT($AA$3:$AA$9),0))</f>
        <v>ALBREHT TADEJ</v>
      </c>
      <c r="I10" s="12">
        <f t="shared" si="7"/>
        <v>4</v>
      </c>
      <c r="J10" s="6">
        <f t="shared" si="8"/>
        <v>2</v>
      </c>
      <c r="K10" s="6">
        <f t="shared" si="9"/>
        <v>2</v>
      </c>
      <c r="L10" s="11">
        <f t="shared" si="10"/>
        <v>28</v>
      </c>
      <c r="M10" s="12">
        <f t="shared" si="11"/>
        <v>28</v>
      </c>
      <c r="N10" s="6">
        <f t="shared" si="12"/>
        <v>0</v>
      </c>
      <c r="O10" s="11">
        <f t="shared" si="13"/>
        <v>4</v>
      </c>
    </row>
    <row r="11" spans="1:27" x14ac:dyDescent="0.25">
      <c r="G11" s="59" t="s">
        <v>70</v>
      </c>
      <c r="H11" s="23" t="str">
        <f t="array" ref="H11">INDEX($R$3:$R$9,MATCH(LARGE($AA$3:$AA$9-ROW($AA$3:$AA$9)/COUNT($AA$3:$AA$9),ROW(H11)-ROW(H$5)+1),$AA$3:$AA$9-ROW($AA$3:$AA$9)/COUNT($AA$3:$AA$9),0))</f>
        <v>VIDRIH JANEZ</v>
      </c>
      <c r="I11" s="12">
        <f t="shared" si="7"/>
        <v>6</v>
      </c>
      <c r="J11" s="6">
        <f t="shared" si="8"/>
        <v>0</v>
      </c>
      <c r="K11" s="6">
        <f t="shared" si="9"/>
        <v>6</v>
      </c>
      <c r="L11" s="11">
        <f t="shared" si="10"/>
        <v>21</v>
      </c>
      <c r="M11" s="12">
        <f t="shared" si="11"/>
        <v>54</v>
      </c>
      <c r="N11" s="6">
        <f t="shared" si="12"/>
        <v>-33</v>
      </c>
      <c r="O11" s="11">
        <f t="shared" si="13"/>
        <v>1</v>
      </c>
    </row>
    <row r="13" spans="1:27" x14ac:dyDescent="0.25">
      <c r="A13" s="36"/>
    </row>
    <row r="14" spans="1:27" x14ac:dyDescent="0.25">
      <c r="A14" s="39" t="str">
        <f t="shared" ref="A14:A19" si="24">A4</f>
        <v>JEREB ALEŠ</v>
      </c>
      <c r="B14" s="37" t="str">
        <f>A9</f>
        <v>ŠPANIČ BOJAN</v>
      </c>
      <c r="C14" s="38">
        <v>9</v>
      </c>
      <c r="D14" s="38" t="s">
        <v>5</v>
      </c>
      <c r="E14" s="38">
        <v>4</v>
      </c>
      <c r="F14" s="13" t="s">
        <v>28</v>
      </c>
      <c r="H14" s="49" t="s">
        <v>35</v>
      </c>
    </row>
    <row r="15" spans="1:27" x14ac:dyDescent="0.25">
      <c r="A15" s="39" t="str">
        <f t="shared" si="24"/>
        <v>CVETKO SIMON</v>
      </c>
      <c r="B15" s="37" t="str">
        <f>A8</f>
        <v>ZDOVC JURIJ</v>
      </c>
      <c r="C15" s="38">
        <v>5</v>
      </c>
      <c r="D15" s="38" t="s">
        <v>5</v>
      </c>
      <c r="E15" s="38">
        <v>9</v>
      </c>
      <c r="F15" s="13"/>
      <c r="H15" s="19" t="str">
        <f>A10</f>
        <v>BREZEC FILIP</v>
      </c>
    </row>
    <row r="16" spans="1:27" ht="15.75" thickBot="1" x14ac:dyDescent="0.3">
      <c r="A16" s="41" t="str">
        <f t="shared" si="24"/>
        <v>VIDRIH JANEZ</v>
      </c>
      <c r="B16" s="42" t="str">
        <f>A7</f>
        <v>ALBREHT TADEJ</v>
      </c>
      <c r="C16" s="43">
        <v>4</v>
      </c>
      <c r="D16" s="43" t="s">
        <v>5</v>
      </c>
      <c r="E16" s="43">
        <v>9</v>
      </c>
      <c r="F16" s="48"/>
    </row>
    <row r="17" spans="1:28" x14ac:dyDescent="0.25">
      <c r="A17" s="40" t="str">
        <f t="shared" si="24"/>
        <v>ALBREHT TADEJ</v>
      </c>
      <c r="B17" s="40" t="str">
        <f>A5</f>
        <v>CVETKO SIMON</v>
      </c>
      <c r="C17" s="19">
        <v>7</v>
      </c>
      <c r="D17" s="19" t="s">
        <v>5</v>
      </c>
      <c r="E17" s="19">
        <v>9</v>
      </c>
      <c r="F17" s="13" t="s">
        <v>29</v>
      </c>
      <c r="H17" s="49" t="s">
        <v>35</v>
      </c>
    </row>
    <row r="18" spans="1:28" x14ac:dyDescent="0.25">
      <c r="A18" s="17" t="str">
        <f t="shared" si="24"/>
        <v>ZDOVC JURIJ</v>
      </c>
      <c r="B18" s="17" t="str">
        <f>A4</f>
        <v>JEREB ALEŠ</v>
      </c>
      <c r="C18" s="18">
        <v>3</v>
      </c>
      <c r="D18" s="18" t="s">
        <v>5</v>
      </c>
      <c r="E18" s="18">
        <v>9</v>
      </c>
      <c r="F18" s="13"/>
      <c r="H18" s="19" t="str">
        <f>A6</f>
        <v>VIDRIH JANEZ</v>
      </c>
    </row>
    <row r="19" spans="1:28" ht="15.75" thickBot="1" x14ac:dyDescent="0.3">
      <c r="A19" s="46" t="str">
        <f t="shared" si="24"/>
        <v>ŠPANIČ BOJAN</v>
      </c>
      <c r="B19" s="46" t="str">
        <f>A10</f>
        <v>BREZEC FILIP</v>
      </c>
      <c r="C19" s="47">
        <v>0</v>
      </c>
      <c r="D19" s="47" t="s">
        <v>5</v>
      </c>
      <c r="E19" s="47">
        <v>9</v>
      </c>
      <c r="F19" s="48"/>
    </row>
    <row r="20" spans="1:28" x14ac:dyDescent="0.25">
      <c r="A20" s="44" t="str">
        <f t="shared" ref="A20:A25" si="25">A5</f>
        <v>CVETKO SIMON</v>
      </c>
      <c r="B20" s="44" t="str">
        <f>A10</f>
        <v>BREZEC FILIP</v>
      </c>
      <c r="C20" s="45">
        <v>5</v>
      </c>
      <c r="D20" s="45" t="s">
        <v>5</v>
      </c>
      <c r="E20" s="45">
        <v>9</v>
      </c>
      <c r="F20" s="6" t="s">
        <v>30</v>
      </c>
      <c r="H20" s="49" t="s">
        <v>35</v>
      </c>
    </row>
    <row r="21" spans="1:28" x14ac:dyDescent="0.25">
      <c r="A21" s="37" t="str">
        <f t="shared" si="25"/>
        <v>VIDRIH JANEZ</v>
      </c>
      <c r="B21" s="37" t="str">
        <f>A9</f>
        <v>ŠPANIČ BOJAN</v>
      </c>
      <c r="C21" s="38">
        <v>4</v>
      </c>
      <c r="D21" s="38" t="s">
        <v>5</v>
      </c>
      <c r="E21" s="38">
        <v>9</v>
      </c>
      <c r="F21" s="6"/>
      <c r="H21" s="19" t="str">
        <f>A4</f>
        <v>JEREB ALEŠ</v>
      </c>
    </row>
    <row r="22" spans="1:28" ht="15.75" thickBot="1" x14ac:dyDescent="0.3">
      <c r="A22" s="42" t="str">
        <f t="shared" si="25"/>
        <v>ALBREHT TADEJ</v>
      </c>
      <c r="B22" s="42" t="str">
        <f>A8</f>
        <v>ZDOVC JURIJ</v>
      </c>
      <c r="C22" s="43"/>
      <c r="D22" s="43" t="s">
        <v>5</v>
      </c>
      <c r="E22" s="43"/>
      <c r="F22" s="48"/>
      <c r="J22" s="50"/>
    </row>
    <row r="23" spans="1:28" x14ac:dyDescent="0.25">
      <c r="A23" s="40" t="str">
        <f t="shared" si="25"/>
        <v>ZDOVC JURIJ</v>
      </c>
      <c r="B23" s="40" t="str">
        <f>A6</f>
        <v>VIDRIH JANEZ</v>
      </c>
      <c r="C23" s="19">
        <v>9</v>
      </c>
      <c r="D23" s="19" t="s">
        <v>5</v>
      </c>
      <c r="E23" s="19">
        <v>2</v>
      </c>
      <c r="F23" s="6" t="s">
        <v>31</v>
      </c>
      <c r="H23" s="49" t="s">
        <v>35</v>
      </c>
    </row>
    <row r="24" spans="1:28" x14ac:dyDescent="0.25">
      <c r="A24" s="17" t="str">
        <f t="shared" si="25"/>
        <v>ŠPANIČ BOJAN</v>
      </c>
      <c r="B24" s="17" t="str">
        <f>A5</f>
        <v>CVETKO SIMON</v>
      </c>
      <c r="C24" s="18">
        <v>9</v>
      </c>
      <c r="D24" s="18" t="s">
        <v>5</v>
      </c>
      <c r="E24" s="18">
        <v>8</v>
      </c>
      <c r="F24" s="6"/>
      <c r="H24" s="19" t="str">
        <f>A7</f>
        <v>ALBREHT TADEJ</v>
      </c>
    </row>
    <row r="25" spans="1:28" ht="15.75" thickBot="1" x14ac:dyDescent="0.3">
      <c r="A25" s="46" t="str">
        <f t="shared" si="25"/>
        <v>BREZEC FILIP</v>
      </c>
      <c r="B25" s="46" t="str">
        <f>A4</f>
        <v>JEREB ALEŠ</v>
      </c>
      <c r="C25" s="47">
        <v>6</v>
      </c>
      <c r="D25" s="47" t="s">
        <v>5</v>
      </c>
      <c r="E25" s="47">
        <v>9</v>
      </c>
      <c r="F25" s="48"/>
    </row>
    <row r="26" spans="1:28" x14ac:dyDescent="0.25">
      <c r="A26" s="44" t="str">
        <f>A6</f>
        <v>VIDRIH JANEZ</v>
      </c>
      <c r="B26" s="44" t="str">
        <f>A4</f>
        <v>JEREB ALEŠ</v>
      </c>
      <c r="C26" s="45">
        <v>0</v>
      </c>
      <c r="D26" s="45" t="s">
        <v>5</v>
      </c>
      <c r="E26" s="45">
        <v>9</v>
      </c>
      <c r="F26" s="6" t="s">
        <v>32</v>
      </c>
      <c r="H26" s="49" t="s">
        <v>35</v>
      </c>
    </row>
    <row r="27" spans="1:28" x14ac:dyDescent="0.25">
      <c r="A27" s="37" t="str">
        <f>A7</f>
        <v>ALBREHT TADEJ</v>
      </c>
      <c r="B27" s="37" t="str">
        <f>A10</f>
        <v>BREZEC FILIP</v>
      </c>
      <c r="C27" s="38">
        <v>3</v>
      </c>
      <c r="D27" s="38" t="s">
        <v>5</v>
      </c>
      <c r="E27" s="38">
        <v>9</v>
      </c>
      <c r="F27" s="6"/>
      <c r="H27" s="19" t="str">
        <f>A5</f>
        <v>CVETKO SIMON</v>
      </c>
    </row>
    <row r="28" spans="1:28" ht="15.75" thickBot="1" x14ac:dyDescent="0.3">
      <c r="A28" s="42" t="str">
        <f>A8</f>
        <v>ZDOVC JURIJ</v>
      </c>
      <c r="B28" s="42" t="str">
        <f>A9</f>
        <v>ŠPANIČ BOJAN</v>
      </c>
      <c r="C28" s="43">
        <v>9</v>
      </c>
      <c r="D28" s="43" t="s">
        <v>5</v>
      </c>
      <c r="E28" s="43">
        <v>1</v>
      </c>
      <c r="F28" s="48"/>
    </row>
    <row r="29" spans="1:28" x14ac:dyDescent="0.25">
      <c r="A29" s="40" t="str">
        <f>A9</f>
        <v>ŠPANIČ BOJAN</v>
      </c>
      <c r="B29" s="40" t="str">
        <f>A7</f>
        <v>ALBREHT TADEJ</v>
      </c>
      <c r="C29" s="19">
        <v>6</v>
      </c>
      <c r="D29" s="19" t="s">
        <v>5</v>
      </c>
      <c r="E29" s="19">
        <v>9</v>
      </c>
      <c r="F29" s="6" t="s">
        <v>33</v>
      </c>
      <c r="H29" s="49" t="s">
        <v>35</v>
      </c>
      <c r="AA29" s="6"/>
      <c r="AB29" s="6"/>
    </row>
    <row r="30" spans="1:28" x14ac:dyDescent="0.25">
      <c r="A30" s="17" t="str">
        <f>A10</f>
        <v>BREZEC FILIP</v>
      </c>
      <c r="B30" s="17" t="str">
        <f>A6</f>
        <v>VIDRIH JANEZ</v>
      </c>
      <c r="C30" s="18">
        <v>9</v>
      </c>
      <c r="D30" s="18" t="s">
        <v>5</v>
      </c>
      <c r="E30" s="18">
        <v>4</v>
      </c>
      <c r="F30" s="6"/>
      <c r="H30" s="19" t="str">
        <f>A8</f>
        <v>ZDOVC JURIJ</v>
      </c>
      <c r="AA30" s="6"/>
      <c r="AB30" s="6"/>
    </row>
    <row r="31" spans="1:28" ht="15.75" thickBot="1" x14ac:dyDescent="0.3">
      <c r="A31" s="46" t="str">
        <f>A4</f>
        <v>JEREB ALEŠ</v>
      </c>
      <c r="B31" s="46" t="str">
        <f>A5</f>
        <v>CVETKO SIMON</v>
      </c>
      <c r="C31" s="47">
        <v>9</v>
      </c>
      <c r="D31" s="47" t="s">
        <v>5</v>
      </c>
      <c r="E31" s="47">
        <v>3</v>
      </c>
      <c r="F31" s="48"/>
      <c r="AA31" s="6"/>
      <c r="AB31" s="6"/>
    </row>
    <row r="32" spans="1:28" x14ac:dyDescent="0.25">
      <c r="A32" s="44" t="str">
        <f>A10</f>
        <v>BREZEC FILIP</v>
      </c>
      <c r="B32" s="44" t="str">
        <f>A8</f>
        <v>ZDOVC JURIJ</v>
      </c>
      <c r="C32" s="44"/>
      <c r="D32" s="45" t="s">
        <v>5</v>
      </c>
      <c r="E32" s="44"/>
      <c r="F32" s="6" t="s">
        <v>34</v>
      </c>
      <c r="H32" s="49" t="s">
        <v>35</v>
      </c>
    </row>
    <row r="33" spans="1:8" x14ac:dyDescent="0.25">
      <c r="A33" s="37" t="str">
        <f>A4</f>
        <v>JEREB ALEŠ</v>
      </c>
      <c r="B33" s="37" t="str">
        <f>A7</f>
        <v>ALBREHT TADEJ</v>
      </c>
      <c r="C33" s="37"/>
      <c r="D33" s="38" t="s">
        <v>5</v>
      </c>
      <c r="E33" s="37"/>
      <c r="F33" s="6"/>
      <c r="H33" s="19" t="str">
        <f>A9</f>
        <v>ŠPANIČ BOJAN</v>
      </c>
    </row>
    <row r="34" spans="1:8" x14ac:dyDescent="0.25">
      <c r="A34" s="37" t="str">
        <f>A5</f>
        <v>CVETKO SIMON</v>
      </c>
      <c r="B34" s="37" t="str">
        <f>A6</f>
        <v>VIDRIH JANEZ</v>
      </c>
      <c r="C34" s="38">
        <v>9</v>
      </c>
      <c r="D34" s="38" t="s">
        <v>5</v>
      </c>
      <c r="E34" s="38">
        <v>7</v>
      </c>
      <c r="F34" s="6"/>
    </row>
    <row r="36" spans="1:8" x14ac:dyDescent="0.25">
      <c r="A36" s="29"/>
      <c r="B36" s="28"/>
      <c r="C36" s="28"/>
      <c r="D36" s="28"/>
      <c r="E36" s="28"/>
    </row>
    <row r="37" spans="1:8" x14ac:dyDescent="0.25">
      <c r="A37" s="28"/>
      <c r="B37" s="28"/>
      <c r="C37" s="13"/>
      <c r="D37" s="13"/>
      <c r="E37" s="13"/>
    </row>
    <row r="38" spans="1:8" x14ac:dyDescent="0.25">
      <c r="A38" s="28"/>
      <c r="B38" s="28"/>
      <c r="C38" s="13"/>
      <c r="D38" s="13"/>
      <c r="E38" s="13"/>
    </row>
    <row r="39" spans="1:8" x14ac:dyDescent="0.25">
      <c r="A39" s="28"/>
      <c r="B39" s="28"/>
      <c r="C39" s="13"/>
      <c r="D39" s="13"/>
      <c r="E39" s="13"/>
    </row>
    <row r="40" spans="1:8" x14ac:dyDescent="0.25">
      <c r="A40" s="28"/>
      <c r="B40" s="28"/>
      <c r="C40" s="13"/>
      <c r="D40" s="13"/>
      <c r="E40" s="13"/>
    </row>
    <row r="41" spans="1:8" x14ac:dyDescent="0.25">
      <c r="A41" s="28"/>
      <c r="B41" s="28"/>
      <c r="C41" s="13"/>
      <c r="D41" s="13"/>
      <c r="E41" s="13"/>
    </row>
    <row r="42" spans="1:8" x14ac:dyDescent="0.25">
      <c r="A42" s="28"/>
      <c r="B42" s="28"/>
      <c r="C42" s="13"/>
      <c r="D42" s="13"/>
      <c r="E42" s="13"/>
    </row>
    <row r="43" spans="1:8" x14ac:dyDescent="0.25">
      <c r="A43" s="28"/>
      <c r="B43" s="28"/>
      <c r="C43" s="13"/>
      <c r="D43" s="13"/>
      <c r="E43" s="13"/>
    </row>
    <row r="44" spans="1:8" x14ac:dyDescent="0.25">
      <c r="A44" s="28"/>
      <c r="B44" s="28"/>
      <c r="C44" s="13"/>
      <c r="D44" s="13"/>
      <c r="E44" s="13"/>
    </row>
    <row r="45" spans="1:8" x14ac:dyDescent="0.25">
      <c r="A45" s="28"/>
      <c r="B45" s="28"/>
      <c r="C45" s="13"/>
      <c r="D45" s="13"/>
      <c r="E45" s="13"/>
    </row>
    <row r="46" spans="1:8" x14ac:dyDescent="0.25">
      <c r="A46" s="28"/>
      <c r="B46" s="28"/>
      <c r="C46" s="13"/>
      <c r="D46" s="13"/>
      <c r="E46" s="13"/>
    </row>
    <row r="47" spans="1:8" x14ac:dyDescent="0.25">
      <c r="A47" s="28"/>
      <c r="B47" s="28"/>
      <c r="C47" s="13"/>
      <c r="D47" s="13"/>
      <c r="E47" s="13"/>
    </row>
    <row r="48" spans="1:8" x14ac:dyDescent="0.25">
      <c r="A48" s="28"/>
      <c r="B48" s="28"/>
      <c r="C48" s="13"/>
      <c r="D48" s="13"/>
      <c r="E48" s="13"/>
    </row>
    <row r="49" spans="1:5" x14ac:dyDescent="0.25">
      <c r="A49" s="28"/>
      <c r="B49" s="28"/>
      <c r="C49" s="13"/>
      <c r="D49" s="13"/>
      <c r="E49" s="13"/>
    </row>
    <row r="50" spans="1:5" x14ac:dyDescent="0.25">
      <c r="A50" s="28"/>
      <c r="B50" s="28"/>
      <c r="C50" s="13"/>
      <c r="D50" s="13"/>
      <c r="E50" s="13"/>
    </row>
    <row r="51" spans="1:5" x14ac:dyDescent="0.25">
      <c r="A51" s="28"/>
      <c r="B51" s="28"/>
      <c r="C51" s="13"/>
      <c r="D51" s="13"/>
      <c r="E51" s="13"/>
    </row>
    <row r="52" spans="1:5" x14ac:dyDescent="0.25">
      <c r="A52" s="28"/>
      <c r="B52" s="28"/>
      <c r="C52" s="28"/>
      <c r="D52" s="13"/>
      <c r="E52" s="28"/>
    </row>
    <row r="53" spans="1:5" x14ac:dyDescent="0.25">
      <c r="A53" s="28"/>
      <c r="B53" s="28"/>
      <c r="C53" s="28"/>
      <c r="D53" s="13"/>
      <c r="E53" s="28"/>
    </row>
    <row r="54" spans="1:5" x14ac:dyDescent="0.25">
      <c r="A54" s="28"/>
      <c r="B54" s="28"/>
      <c r="C54" s="28"/>
      <c r="D54" s="13"/>
      <c r="E54" s="28"/>
    </row>
    <row r="55" spans="1:5" x14ac:dyDescent="0.25">
      <c r="A55" s="28"/>
      <c r="B55" s="28"/>
      <c r="C55" s="28"/>
      <c r="D55" s="13"/>
      <c r="E55" s="28"/>
    </row>
    <row r="56" spans="1:5" x14ac:dyDescent="0.25">
      <c r="A56" s="28"/>
      <c r="B56" s="28"/>
      <c r="C56" s="28"/>
      <c r="D56" s="13"/>
      <c r="E56" s="28"/>
    </row>
    <row r="57" spans="1:5" x14ac:dyDescent="0.25">
      <c r="A57" s="28"/>
      <c r="B57" s="28"/>
      <c r="C57" s="28"/>
      <c r="D57" s="13"/>
      <c r="E57" s="28"/>
    </row>
    <row r="58" spans="1:5" x14ac:dyDescent="0.25">
      <c r="A58" s="28"/>
      <c r="B58" s="28"/>
      <c r="C58" s="28"/>
      <c r="D58" s="28"/>
      <c r="E58" s="28"/>
    </row>
    <row r="59" spans="1:5" x14ac:dyDescent="0.25">
      <c r="A59" s="29"/>
      <c r="B59" s="28"/>
      <c r="C59" s="28"/>
      <c r="D59" s="28"/>
      <c r="E59" s="28"/>
    </row>
    <row r="60" spans="1:5" x14ac:dyDescent="0.25">
      <c r="A60" s="28"/>
      <c r="B60" s="28"/>
      <c r="C60" s="13"/>
      <c r="D60" s="13"/>
      <c r="E60" s="13"/>
    </row>
    <row r="61" spans="1:5" x14ac:dyDescent="0.25">
      <c r="A61" s="28"/>
      <c r="B61" s="28"/>
      <c r="C61" s="13"/>
      <c r="D61" s="13"/>
      <c r="E61" s="13"/>
    </row>
    <row r="62" spans="1:5" x14ac:dyDescent="0.25">
      <c r="A62" s="28"/>
      <c r="B62" s="28"/>
      <c r="C62" s="13"/>
      <c r="D62" s="13"/>
      <c r="E62" s="13"/>
    </row>
    <row r="63" spans="1:5" x14ac:dyDescent="0.25">
      <c r="A63" s="28"/>
      <c r="B63" s="28"/>
      <c r="C63" s="13"/>
      <c r="D63" s="13"/>
      <c r="E63" s="13"/>
    </row>
    <row r="64" spans="1:5" x14ac:dyDescent="0.25">
      <c r="A64" s="28"/>
      <c r="B64" s="28"/>
      <c r="C64" s="13"/>
      <c r="D64" s="13"/>
      <c r="E64" s="13"/>
    </row>
    <row r="65" spans="1:5" x14ac:dyDescent="0.25">
      <c r="A65" s="28"/>
      <c r="B65" s="28"/>
      <c r="C65" s="13"/>
      <c r="D65" s="13"/>
      <c r="E65" s="13"/>
    </row>
    <row r="66" spans="1:5" x14ac:dyDescent="0.25">
      <c r="A66" s="28"/>
      <c r="B66" s="28"/>
      <c r="C66" s="13"/>
      <c r="D66" s="13"/>
      <c r="E66" s="13"/>
    </row>
    <row r="67" spans="1:5" x14ac:dyDescent="0.25">
      <c r="A67" s="28"/>
      <c r="B67" s="28"/>
      <c r="C67" s="13"/>
      <c r="D67" s="13"/>
      <c r="E67" s="13"/>
    </row>
    <row r="68" spans="1:5" x14ac:dyDescent="0.25">
      <c r="A68" s="28"/>
      <c r="B68" s="28"/>
      <c r="C68" s="13"/>
      <c r="D68" s="13"/>
      <c r="E68" s="13"/>
    </row>
    <row r="69" spans="1:5" x14ac:dyDescent="0.25">
      <c r="A69" s="28"/>
      <c r="B69" s="28"/>
      <c r="C69" s="13"/>
      <c r="D69" s="13"/>
      <c r="E69" s="13"/>
    </row>
    <row r="70" spans="1:5" x14ac:dyDescent="0.25">
      <c r="A70" s="28"/>
      <c r="B70" s="28"/>
      <c r="C70" s="13"/>
      <c r="D70" s="13"/>
      <c r="E70" s="13"/>
    </row>
    <row r="71" spans="1:5" x14ac:dyDescent="0.25">
      <c r="A71" s="28"/>
      <c r="B71" s="28"/>
      <c r="C71" s="13"/>
      <c r="D71" s="13"/>
      <c r="E71" s="13"/>
    </row>
    <row r="72" spans="1:5" x14ac:dyDescent="0.25">
      <c r="A72" s="28"/>
      <c r="B72" s="28"/>
      <c r="C72" s="13"/>
      <c r="D72" s="13"/>
      <c r="E72" s="13"/>
    </row>
    <row r="73" spans="1:5" x14ac:dyDescent="0.25">
      <c r="A73" s="28"/>
      <c r="B73" s="28"/>
      <c r="C73" s="13"/>
      <c r="D73" s="13"/>
      <c r="E73" s="13"/>
    </row>
    <row r="74" spans="1:5" x14ac:dyDescent="0.25">
      <c r="A74" s="28"/>
      <c r="B74" s="28"/>
      <c r="C74" s="13"/>
      <c r="D74" s="13"/>
      <c r="E74" s="13"/>
    </row>
    <row r="75" spans="1:5" x14ac:dyDescent="0.25">
      <c r="A75" s="28"/>
      <c r="B75" s="28"/>
      <c r="C75" s="28"/>
      <c r="D75" s="13"/>
      <c r="E75" s="28"/>
    </row>
    <row r="76" spans="1:5" x14ac:dyDescent="0.25">
      <c r="A76" s="28"/>
      <c r="B76" s="28"/>
      <c r="C76" s="28"/>
      <c r="D76" s="13"/>
      <c r="E76" s="28"/>
    </row>
    <row r="77" spans="1:5" x14ac:dyDescent="0.25">
      <c r="A77" s="28"/>
      <c r="B77" s="28"/>
      <c r="C77" s="28"/>
      <c r="D77" s="13"/>
      <c r="E77" s="28"/>
    </row>
    <row r="78" spans="1:5" x14ac:dyDescent="0.25">
      <c r="A78" s="28"/>
      <c r="B78" s="28"/>
      <c r="C78" s="28"/>
      <c r="D78" s="13"/>
      <c r="E78" s="28"/>
    </row>
    <row r="79" spans="1:5" x14ac:dyDescent="0.25">
      <c r="A79" s="28"/>
      <c r="B79" s="28"/>
      <c r="C79" s="28"/>
      <c r="D79" s="13"/>
      <c r="E79" s="28"/>
    </row>
    <row r="80" spans="1:5" x14ac:dyDescent="0.25">
      <c r="A80" s="28"/>
      <c r="B80" s="28"/>
      <c r="C80" s="28"/>
      <c r="D80" s="13"/>
      <c r="E80" s="28"/>
    </row>
    <row r="81" spans="1:5" x14ac:dyDescent="0.25">
      <c r="A81" s="28"/>
      <c r="B81" s="28"/>
      <c r="C81" s="28"/>
      <c r="D81" s="28"/>
      <c r="E81" s="28"/>
    </row>
    <row r="82" spans="1:5" x14ac:dyDescent="0.25">
      <c r="A82" s="29"/>
      <c r="B82" s="28"/>
      <c r="C82" s="28"/>
      <c r="D82" s="28"/>
      <c r="E82" s="28"/>
    </row>
    <row r="83" spans="1:5" x14ac:dyDescent="0.25">
      <c r="A83" s="28"/>
      <c r="B83" s="28"/>
      <c r="C83" s="13"/>
      <c r="D83" s="13"/>
      <c r="E83" s="13"/>
    </row>
    <row r="84" spans="1:5" x14ac:dyDescent="0.25">
      <c r="A84" s="28"/>
      <c r="B84" s="28"/>
      <c r="C84" s="13"/>
      <c r="D84" s="13"/>
      <c r="E84" s="13"/>
    </row>
    <row r="85" spans="1:5" x14ac:dyDescent="0.25">
      <c r="A85" s="28"/>
      <c r="B85" s="28"/>
      <c r="C85" s="13"/>
      <c r="D85" s="13"/>
      <c r="E85" s="13"/>
    </row>
    <row r="86" spans="1:5" x14ac:dyDescent="0.25">
      <c r="A86" s="28"/>
      <c r="B86" s="28"/>
      <c r="C86" s="13"/>
      <c r="D86" s="13"/>
      <c r="E86" s="13"/>
    </row>
    <row r="87" spans="1:5" x14ac:dyDescent="0.25">
      <c r="A87" s="28"/>
      <c r="B87" s="28"/>
      <c r="C87" s="13"/>
      <c r="D87" s="13"/>
      <c r="E87" s="13"/>
    </row>
    <row r="88" spans="1:5" x14ac:dyDescent="0.25">
      <c r="A88" s="28"/>
      <c r="B88" s="28"/>
      <c r="C88" s="13"/>
      <c r="D88" s="13"/>
      <c r="E88" s="13"/>
    </row>
    <row r="89" spans="1:5" x14ac:dyDescent="0.25">
      <c r="A89" s="28"/>
      <c r="B89" s="28"/>
      <c r="C89" s="13"/>
      <c r="D89" s="13"/>
      <c r="E89" s="13"/>
    </row>
    <row r="90" spans="1:5" x14ac:dyDescent="0.25">
      <c r="A90" s="28"/>
      <c r="B90" s="28"/>
      <c r="C90" s="13"/>
      <c r="D90" s="13"/>
      <c r="E90" s="13"/>
    </row>
    <row r="91" spans="1:5" x14ac:dyDescent="0.25">
      <c r="A91" s="28"/>
      <c r="B91" s="28"/>
      <c r="C91" s="13"/>
      <c r="D91" s="13"/>
      <c r="E91" s="13"/>
    </row>
    <row r="92" spans="1:5" x14ac:dyDescent="0.25">
      <c r="A92" s="28"/>
      <c r="B92" s="28"/>
      <c r="C92" s="13"/>
      <c r="D92" s="13"/>
      <c r="E92" s="13"/>
    </row>
    <row r="93" spans="1:5" x14ac:dyDescent="0.25">
      <c r="A93" s="28"/>
      <c r="B93" s="28"/>
      <c r="C93" s="13"/>
      <c r="D93" s="13"/>
      <c r="E93" s="13"/>
    </row>
    <row r="94" spans="1:5" x14ac:dyDescent="0.25">
      <c r="A94" s="28"/>
      <c r="B94" s="28"/>
      <c r="C94" s="13"/>
      <c r="D94" s="13"/>
      <c r="E94" s="13"/>
    </row>
    <row r="95" spans="1:5" x14ac:dyDescent="0.25">
      <c r="A95" s="28"/>
      <c r="B95" s="28"/>
      <c r="C95" s="13"/>
      <c r="D95" s="13"/>
      <c r="E95" s="13"/>
    </row>
    <row r="96" spans="1:5" x14ac:dyDescent="0.25">
      <c r="A96" s="28"/>
      <c r="B96" s="28"/>
      <c r="C96" s="13"/>
      <c r="D96" s="13"/>
      <c r="E96" s="13"/>
    </row>
    <row r="97" spans="1:5" x14ac:dyDescent="0.25">
      <c r="A97" s="28"/>
      <c r="B97" s="28"/>
      <c r="C97" s="13"/>
      <c r="D97" s="13"/>
      <c r="E97" s="13"/>
    </row>
    <row r="98" spans="1:5" x14ac:dyDescent="0.25">
      <c r="A98" s="28"/>
      <c r="B98" s="28"/>
      <c r="C98" s="28"/>
      <c r="D98" s="13"/>
      <c r="E98" s="28"/>
    </row>
    <row r="99" spans="1:5" x14ac:dyDescent="0.25">
      <c r="A99" s="28"/>
      <c r="B99" s="28"/>
      <c r="C99" s="28"/>
      <c r="D99" s="13"/>
      <c r="E99" s="28"/>
    </row>
    <row r="100" spans="1:5" x14ac:dyDescent="0.25">
      <c r="A100" s="28"/>
      <c r="B100" s="28"/>
      <c r="C100" s="28"/>
      <c r="D100" s="13"/>
      <c r="E100" s="28"/>
    </row>
    <row r="101" spans="1:5" x14ac:dyDescent="0.25">
      <c r="A101" s="28"/>
      <c r="B101" s="28"/>
      <c r="C101" s="28"/>
      <c r="D101" s="13"/>
      <c r="E101" s="28"/>
    </row>
    <row r="102" spans="1:5" x14ac:dyDescent="0.25">
      <c r="A102" s="28"/>
      <c r="B102" s="28"/>
      <c r="C102" s="28"/>
      <c r="D102" s="13"/>
      <c r="E102" s="28"/>
    </row>
    <row r="103" spans="1:5" x14ac:dyDescent="0.25">
      <c r="A103" s="28"/>
      <c r="B103" s="28"/>
      <c r="C103" s="28"/>
      <c r="D103" s="13"/>
      <c r="E103" s="28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workbookViewId="0">
      <selection activeCell="AE28" sqref="AE28"/>
    </sheetView>
  </sheetViews>
  <sheetFormatPr defaultRowHeight="15" x14ac:dyDescent="0.25"/>
  <cols>
    <col min="1" max="1" width="17.140625" customWidth="1"/>
    <col min="2" max="2" width="17.28515625" customWidth="1"/>
    <col min="3" max="5" width="3.85546875" customWidth="1"/>
    <col min="6" max="6" width="8.28515625" customWidth="1"/>
    <col min="7" max="7" width="8.28515625" style="6" customWidth="1"/>
    <col min="8" max="8" width="17.140625" style="6" customWidth="1"/>
    <col min="9" max="9" width="5" style="6" customWidth="1"/>
    <col min="10" max="14" width="5" customWidth="1"/>
    <col min="15" max="15" width="7.5703125" customWidth="1"/>
    <col min="16" max="16" width="9.42578125" customWidth="1"/>
    <col min="17" max="17" width="8.85546875" customWidth="1"/>
    <col min="18" max="18" width="6.140625" hidden="1" customWidth="1"/>
    <col min="19" max="19" width="8.42578125" hidden="1" customWidth="1"/>
    <col min="20" max="25" width="5.85546875" hidden="1" customWidth="1"/>
    <col min="26" max="26" width="4.140625" hidden="1" customWidth="1"/>
    <col min="27" max="27" width="4.85546875" hidden="1" customWidth="1"/>
  </cols>
  <sheetData>
    <row r="1" spans="1:27" ht="28.5" x14ac:dyDescent="0.45">
      <c r="A1" s="5" t="s">
        <v>37</v>
      </c>
      <c r="B1" s="2"/>
    </row>
    <row r="2" spans="1:27" x14ac:dyDescent="0.25">
      <c r="A2" s="7"/>
      <c r="B2" s="2"/>
      <c r="H2" s="16" t="s">
        <v>19</v>
      </c>
      <c r="S2" s="19" t="s">
        <v>6</v>
      </c>
      <c r="T2" s="20" t="s">
        <v>7</v>
      </c>
      <c r="U2" s="20" t="s">
        <v>8</v>
      </c>
      <c r="V2" s="20" t="s">
        <v>9</v>
      </c>
      <c r="W2" s="21" t="s">
        <v>10</v>
      </c>
      <c r="X2" s="22" t="s">
        <v>11</v>
      </c>
      <c r="Y2" s="20" t="s">
        <v>12</v>
      </c>
      <c r="Z2" s="21" t="s">
        <v>13</v>
      </c>
      <c r="AA2" s="25" t="s">
        <v>16</v>
      </c>
    </row>
    <row r="3" spans="1:27" x14ac:dyDescent="0.25">
      <c r="A3" s="8" t="s">
        <v>18</v>
      </c>
      <c r="B3" s="27" t="s">
        <v>20</v>
      </c>
      <c r="R3" s="9" t="str">
        <f t="shared" ref="R3:R9" si="0">A4</f>
        <v>SAJOVIC ALEŠ</v>
      </c>
      <c r="S3" s="10">
        <f t="array" ref="S3">SUM(($A$14:$A$103=R3)*(ISNUMBER($C$14:$C$103)),($B$14:$B$103=R3)*(ISNUMBER($E$14:$E$103)))</f>
        <v>4</v>
      </c>
      <c r="T3" s="6">
        <f t="array" ref="T3">SUM((home=R3)*(homescore&gt;visitorscore),(visitor=R3)*(visitorscore&gt;homescore))</f>
        <v>3</v>
      </c>
      <c r="U3" s="6">
        <f t="array" ref="U3">SUM((home=R3)*(homescore=visitorscore)*ISNUMBER(visitorscore),(visitor=R3)*(visitorscore=homescore)*ISNUMBER(homescore))</f>
        <v>0</v>
      </c>
      <c r="V3" s="6">
        <f t="array" ref="V3">SUM((home=R3)*(homescore&lt;visitorscore),(visitor=R3)*(visitorscore&lt;homescore))</f>
        <v>1</v>
      </c>
      <c r="W3" s="11">
        <f t="shared" ref="W3" si="1">SUMIF(home,R3,homescore)+SUMIF(visitor,R3,visitorscore)</f>
        <v>34</v>
      </c>
      <c r="X3" s="12">
        <f t="shared" ref="X3" si="2">SUMIF(home,R3,visitorscore)+SUMIF(visitor,R3,homescore)</f>
        <v>20</v>
      </c>
      <c r="Y3" s="13">
        <f>W3-X3</f>
        <v>14</v>
      </c>
      <c r="Z3" s="11">
        <f>T3*Options!$B$2+U3*Options!$B$3+V3*Options!$B$4+VLOOKUP(R3,$A$4:$B$10,2,0)</f>
        <v>8</v>
      </c>
      <c r="AA3">
        <f>W3+Y3*10000+Z3*1000000000</f>
        <v>8000140034</v>
      </c>
    </row>
    <row r="4" spans="1:27" x14ac:dyDescent="0.25">
      <c r="A4" s="4" t="s">
        <v>57</v>
      </c>
      <c r="B4" s="2">
        <v>2</v>
      </c>
      <c r="C4" s="2"/>
      <c r="H4" s="30" t="s">
        <v>37</v>
      </c>
      <c r="I4" s="31" t="s">
        <v>21</v>
      </c>
      <c r="J4" s="32" t="s">
        <v>22</v>
      </c>
      <c r="K4" s="32" t="s">
        <v>23</v>
      </c>
      <c r="L4" s="33" t="s">
        <v>24</v>
      </c>
      <c r="M4" s="34" t="s">
        <v>25</v>
      </c>
      <c r="N4" s="35" t="s">
        <v>26</v>
      </c>
      <c r="O4" s="33" t="s">
        <v>27</v>
      </c>
      <c r="P4" s="61"/>
      <c r="R4" s="14" t="str">
        <f t="shared" si="0"/>
        <v>ZDOVC PETER</v>
      </c>
      <c r="S4" s="10">
        <f t="array" ref="S4">SUM(($A$14:$A$103=R4)*(ISNUMBER($C$14:$C$103)),($B$14:$B$103=R4)*(ISNUMBER($E$14:$E$103)))</f>
        <v>5</v>
      </c>
      <c r="T4" s="6">
        <f t="array" ref="T4">SUM((home=R4)*(homescore&gt;visitorscore),(visitor=R4)*(visitorscore&gt;homescore))</f>
        <v>4</v>
      </c>
      <c r="U4" s="6">
        <f t="array" ref="U4">SUM((home=R4)*(homescore=visitorscore)*ISNUMBER(visitorscore),(visitor=R4)*(visitorscore=homescore)*ISNUMBER(homescore))</f>
        <v>0</v>
      </c>
      <c r="V4" s="6">
        <f t="array" ref="V4">SUM((home=R4)*(homescore&lt;visitorscore),(visitor=R4)*(visitorscore&lt;homescore))</f>
        <v>1</v>
      </c>
      <c r="W4" s="11">
        <f t="shared" ref="W4" si="3">SUMIF(home,R4,homescore)+SUMIF(visitor,R4,visitorscore)</f>
        <v>43</v>
      </c>
      <c r="X4" s="12">
        <f t="shared" ref="X4" si="4">SUMIF(home,R4,visitorscore)+SUMIF(visitor,R4,homescore)</f>
        <v>22</v>
      </c>
      <c r="Y4" s="13">
        <f t="shared" ref="Y4:Y9" si="5">W4-X4</f>
        <v>21</v>
      </c>
      <c r="Z4" s="11">
        <f>T4*Options!$B$2+U4*Options!$B$3+V4*Options!$B$4+VLOOKUP(R4,$A$4:$B$10,2,0)</f>
        <v>9</v>
      </c>
      <c r="AA4">
        <f t="shared" ref="AA4:AA9" si="6">W4+Y4*10000+Z4*1000000000</f>
        <v>9000210043</v>
      </c>
    </row>
    <row r="5" spans="1:27" x14ac:dyDescent="0.25">
      <c r="A5" s="4" t="s">
        <v>59</v>
      </c>
      <c r="B5" s="2">
        <v>1</v>
      </c>
      <c r="C5" s="2"/>
      <c r="G5" s="59" t="s">
        <v>64</v>
      </c>
      <c r="H5" s="23" t="str">
        <f t="array" ref="H5">INDEX($R$3:$R$9,MATCH(LARGE($AA$3:$AA$9-ROW($AA$3:$AA$9)/COUNT($AA$3:$AA$9),ROW(H5)-ROW(H$5)+1),$AA$3:$AA$9-ROW($AA$3:$AA$9)/COUNT($AA$3:$AA$9),0))</f>
        <v>ČUČEK ROBERT</v>
      </c>
      <c r="I5" s="12">
        <f t="shared" ref="I5:I11" si="7">VLOOKUP($H5,$R$3:$Z$9,2,0)</f>
        <v>4</v>
      </c>
      <c r="J5" s="6">
        <f t="shared" ref="J5:J11" si="8">VLOOKUP($H5,$R$3:$Z$9,3,0)</f>
        <v>4</v>
      </c>
      <c r="K5" s="6">
        <f t="shared" ref="K5:K11" si="9">VLOOKUP($H5,$R$3:$Z$9,5,0)</f>
        <v>0</v>
      </c>
      <c r="L5" s="11">
        <f t="shared" ref="L5:L11" si="10">VLOOKUP($H5,$R$3:$Z$9,6,0)</f>
        <v>36</v>
      </c>
      <c r="M5" s="12">
        <f t="shared" ref="M5:M11" si="11">VLOOKUP($H5,$R$3:$Z$9,7,0)</f>
        <v>13</v>
      </c>
      <c r="N5" s="6">
        <f t="shared" ref="N5:N11" si="12">VLOOKUP($H5,$R$3:$Z$9,8,0)</f>
        <v>23</v>
      </c>
      <c r="O5" s="11">
        <f t="shared" ref="O5:O11" si="13">VLOOKUP($H5,$R$3:$Z$9,9,0)</f>
        <v>10</v>
      </c>
      <c r="P5" s="6"/>
      <c r="R5" s="14" t="str">
        <f t="shared" si="0"/>
        <v>ČUČEK ROBERT</v>
      </c>
      <c r="S5" s="10">
        <f t="array" ref="S5">SUM(($A$14:$A$103=R5)*(ISNUMBER($C$14:$C$103)),($B$14:$B$103=R5)*(ISNUMBER($E$14:$E$103)))</f>
        <v>4</v>
      </c>
      <c r="T5" s="6">
        <f t="array" ref="T5">SUM((home=R5)*(homescore&gt;visitorscore),(visitor=R5)*(visitorscore&gt;homescore))</f>
        <v>4</v>
      </c>
      <c r="U5" s="6">
        <f t="array" ref="U5">SUM((home=R5)*(homescore=visitorscore)*ISNUMBER(visitorscore),(visitor=R5)*(visitorscore=homescore)*ISNUMBER(homescore))</f>
        <v>0</v>
      </c>
      <c r="V5" s="6">
        <f t="array" ref="V5">SUM((home=R5)*(homescore&lt;visitorscore),(visitor=R5)*(visitorscore&lt;homescore))</f>
        <v>0</v>
      </c>
      <c r="W5" s="11">
        <f t="shared" ref="W5" si="14">SUMIF(home,R5,homescore)+SUMIF(visitor,R5,visitorscore)</f>
        <v>36</v>
      </c>
      <c r="X5" s="12">
        <f t="shared" ref="X5" si="15">SUMIF(home,R5,visitorscore)+SUMIF(visitor,R5,homescore)</f>
        <v>13</v>
      </c>
      <c r="Y5" s="13">
        <f t="shared" si="5"/>
        <v>23</v>
      </c>
      <c r="Z5" s="11">
        <f>T5*Options!$B$2+U5*Options!$B$3+V5*Options!$B$4+VLOOKUP(R5,$A$4:$B$10,2,0)</f>
        <v>10</v>
      </c>
      <c r="AA5">
        <f t="shared" si="6"/>
        <v>10000230036</v>
      </c>
    </row>
    <row r="6" spans="1:27" x14ac:dyDescent="0.25">
      <c r="A6" s="4" t="s">
        <v>61</v>
      </c>
      <c r="B6" s="2">
        <v>2</v>
      </c>
      <c r="C6" s="2"/>
      <c r="G6" s="59" t="s">
        <v>65</v>
      </c>
      <c r="H6" s="23" t="str">
        <f t="array" ref="H6">INDEX($R$3:$R$9,MATCH(LARGE($AA$3:$AA$9-ROW($AA$3:$AA$9)/COUNT($AA$3:$AA$9),ROW(H6)-ROW(H$5)+1),$AA$3:$AA$9-ROW($AA$3:$AA$9)/COUNT($AA$3:$AA$9),0))</f>
        <v>ZDOVC PETER</v>
      </c>
      <c r="I6" s="12">
        <f t="shared" si="7"/>
        <v>5</v>
      </c>
      <c r="J6" s="6">
        <f t="shared" si="8"/>
        <v>4</v>
      </c>
      <c r="K6" s="6">
        <f t="shared" si="9"/>
        <v>1</v>
      </c>
      <c r="L6" s="11">
        <f t="shared" si="10"/>
        <v>43</v>
      </c>
      <c r="M6" s="12">
        <f t="shared" si="11"/>
        <v>22</v>
      </c>
      <c r="N6" s="6">
        <f t="shared" si="12"/>
        <v>21</v>
      </c>
      <c r="O6" s="11">
        <f t="shared" si="13"/>
        <v>9</v>
      </c>
      <c r="P6" s="6"/>
      <c r="R6" s="14" t="str">
        <f t="shared" si="0"/>
        <v>BENČIČ RADKO</v>
      </c>
      <c r="S6" s="10">
        <f t="array" ref="S6">SUM(($A$14:$A$103=R6)*(ISNUMBER($C$14:$C$103)),($B$14:$B$103=R6)*(ISNUMBER($E$14:$E$103)))</f>
        <v>5</v>
      </c>
      <c r="T6" s="6">
        <f t="array" ref="T6">SUM((home=R6)*(homescore&gt;visitorscore),(visitor=R6)*(visitorscore&gt;homescore))</f>
        <v>3</v>
      </c>
      <c r="U6" s="6">
        <f t="array" ref="U6">SUM((home=R6)*(homescore=visitorscore)*ISNUMBER(visitorscore),(visitor=R6)*(visitorscore=homescore)*ISNUMBER(homescore))</f>
        <v>0</v>
      </c>
      <c r="V6" s="6">
        <f t="array" ref="V6">SUM((home=R6)*(homescore&lt;visitorscore),(visitor=R6)*(visitorscore&lt;homescore))</f>
        <v>2</v>
      </c>
      <c r="W6" s="11">
        <f t="shared" ref="W6" si="16">SUMIF(home,R6,homescore)+SUMIF(visitor,R6,visitorscore)</f>
        <v>33</v>
      </c>
      <c r="X6" s="12">
        <f t="shared" ref="X6" si="17">SUMIF(home,R6,visitorscore)+SUMIF(visitor,R6,homescore)</f>
        <v>35</v>
      </c>
      <c r="Y6" s="13">
        <f t="shared" si="5"/>
        <v>-2</v>
      </c>
      <c r="Z6" s="11">
        <f>T6*Options!$B$2+U6*Options!$B$3+V6*Options!$B$4+VLOOKUP(R6,$A$4:$B$10,2,0)</f>
        <v>7</v>
      </c>
      <c r="AA6">
        <f t="shared" si="6"/>
        <v>6999980033</v>
      </c>
    </row>
    <row r="7" spans="1:27" x14ac:dyDescent="0.25">
      <c r="A7" s="4" t="s">
        <v>62</v>
      </c>
      <c r="B7" s="60">
        <v>1</v>
      </c>
      <c r="C7" s="2"/>
      <c r="G7" s="59" t="s">
        <v>66</v>
      </c>
      <c r="H7" s="23" t="str">
        <f t="array" ref="H7">INDEX($R$3:$R$9,MATCH(LARGE($AA$3:$AA$9-ROW($AA$3:$AA$9)/COUNT($AA$3:$AA$9),ROW(H7)-ROW(H$5)+1),$AA$3:$AA$9-ROW($AA$3:$AA$9)/COUNT($AA$3:$AA$9),0))</f>
        <v>SAJOVIC ALEŠ</v>
      </c>
      <c r="I7" s="12">
        <f t="shared" si="7"/>
        <v>4</v>
      </c>
      <c r="J7" s="6">
        <f t="shared" si="8"/>
        <v>3</v>
      </c>
      <c r="K7" s="6">
        <f t="shared" si="9"/>
        <v>1</v>
      </c>
      <c r="L7" s="11">
        <f t="shared" si="10"/>
        <v>34</v>
      </c>
      <c r="M7" s="12">
        <f t="shared" si="11"/>
        <v>20</v>
      </c>
      <c r="N7" s="6">
        <f t="shared" si="12"/>
        <v>14</v>
      </c>
      <c r="O7" s="11">
        <f t="shared" si="13"/>
        <v>8</v>
      </c>
      <c r="P7" s="6"/>
      <c r="R7" s="15" t="str">
        <f t="shared" si="0"/>
        <v>ZORMAN TOMO</v>
      </c>
      <c r="S7" s="10">
        <f t="array" ref="S7">SUM(($A$14:$A$103=R7)*(ISNUMBER($C$14:$C$103)),($B$14:$B$103=R7)*(ISNUMBER($E$14:$E$103)))</f>
        <v>5</v>
      </c>
      <c r="T7" s="6">
        <f t="array" ref="T7">SUM((home=R7)*(homescore&gt;visitorscore),(visitor=R7)*(visitorscore&gt;homescore))</f>
        <v>1</v>
      </c>
      <c r="U7" s="6">
        <f t="array" ref="U7">SUM((home=R7)*(homescore=visitorscore)*ISNUMBER(visitorscore),(visitor=R7)*(visitorscore=homescore)*ISNUMBER(homescore))</f>
        <v>0</v>
      </c>
      <c r="V7" s="6">
        <f t="array" ref="V7">SUM((home=R7)*(homescore&lt;visitorscore),(visitor=R7)*(visitorscore&lt;homescore))</f>
        <v>4</v>
      </c>
      <c r="W7" s="11">
        <f t="shared" ref="W7" si="18">SUMIF(home,R7,homescore)+SUMIF(visitor,R7,visitorscore)</f>
        <v>24</v>
      </c>
      <c r="X7" s="12">
        <f t="shared" ref="X7" si="19">SUMIF(home,R7,visitorscore)+SUMIF(visitor,R7,homescore)</f>
        <v>44</v>
      </c>
      <c r="Y7" s="13">
        <f t="shared" si="5"/>
        <v>-20</v>
      </c>
      <c r="Z7" s="11">
        <f>T7*Options!$B$2+U7*Options!$B$3+V7*Options!$B$4+VLOOKUP(R7,$A$4:$B$10,2,0)</f>
        <v>2</v>
      </c>
      <c r="AA7">
        <f t="shared" si="6"/>
        <v>1999800024</v>
      </c>
    </row>
    <row r="8" spans="1:27" x14ac:dyDescent="0.25">
      <c r="A8" s="4" t="s">
        <v>60</v>
      </c>
      <c r="B8" s="2"/>
      <c r="C8" s="2"/>
      <c r="G8" s="59" t="s">
        <v>67</v>
      </c>
      <c r="H8" s="23" t="str">
        <f t="array" ref="H8">INDEX($R$3:$R$9,MATCH(LARGE($AA$3:$AA$9-ROW($AA$3:$AA$9)/COUNT($AA$3:$AA$9),ROW(H8)-ROW(H$5)+1),$AA$3:$AA$9-ROW($AA$3:$AA$9)/COUNT($AA$3:$AA$9),0))</f>
        <v>BENČIČ RADKO</v>
      </c>
      <c r="I8" s="12">
        <f t="shared" si="7"/>
        <v>5</v>
      </c>
      <c r="J8" s="6">
        <f t="shared" si="8"/>
        <v>3</v>
      </c>
      <c r="K8" s="6">
        <f t="shared" si="9"/>
        <v>2</v>
      </c>
      <c r="L8" s="11">
        <f t="shared" si="10"/>
        <v>33</v>
      </c>
      <c r="M8" s="12">
        <f t="shared" si="11"/>
        <v>35</v>
      </c>
      <c r="N8" s="6">
        <f t="shared" si="12"/>
        <v>-2</v>
      </c>
      <c r="O8" s="11">
        <f t="shared" si="13"/>
        <v>7</v>
      </c>
      <c r="P8" s="6"/>
      <c r="R8" s="15" t="str">
        <f t="shared" si="0"/>
        <v>KRAŠEVEC GAŠPER</v>
      </c>
      <c r="S8" s="10">
        <f t="array" ref="S8">SUM(($A$14:$A$103=R8)*(ISNUMBER($C$14:$C$103)),($B$14:$B$103=R8)*(ISNUMBER($E$14:$E$103)))</f>
        <v>5</v>
      </c>
      <c r="T8" s="6">
        <f t="array" ref="T8">SUM((home=R8)*(homescore&gt;visitorscore),(visitor=R8)*(visitorscore&gt;homescore))</f>
        <v>0</v>
      </c>
      <c r="U8" s="6">
        <f t="array" ref="U8">SUM((home=R8)*(homescore=visitorscore)*ISNUMBER(visitorscore),(visitor=R8)*(visitorscore=homescore)*ISNUMBER(homescore))</f>
        <v>0</v>
      </c>
      <c r="V8" s="6">
        <f t="array" ref="V8">SUM((home=R8)*(homescore&lt;visitorscore),(visitor=R8)*(visitorscore&lt;homescore))</f>
        <v>5</v>
      </c>
      <c r="W8" s="11">
        <f t="shared" ref="W8" si="20">SUMIF(home,R8,homescore)+SUMIF(visitor,R8,visitorscore)</f>
        <v>19</v>
      </c>
      <c r="X8" s="12">
        <f t="shared" ref="X8" si="21">SUMIF(home,R8,visitorscore)+SUMIF(visitor,R8,homescore)</f>
        <v>45</v>
      </c>
      <c r="Y8" s="13">
        <f t="shared" si="5"/>
        <v>-26</v>
      </c>
      <c r="Z8" s="11">
        <f>T8*Options!$B$2+U8*Options!$B$3+V8*Options!$B$4+VLOOKUP(R8,$A$4:$B$10,2,0)</f>
        <v>0</v>
      </c>
      <c r="AA8">
        <f t="shared" si="6"/>
        <v>-259981</v>
      </c>
    </row>
    <row r="9" spans="1:27" x14ac:dyDescent="0.25">
      <c r="A9" s="4" t="s">
        <v>58</v>
      </c>
      <c r="B9" s="2"/>
      <c r="C9" s="2"/>
      <c r="G9" s="59" t="s">
        <v>68</v>
      </c>
      <c r="H9" s="23" t="str">
        <f t="array" ref="H9">INDEX($R$3:$R$9,MATCH(LARGE($AA$3:$AA$9-ROW($AA$3:$AA$9)/COUNT($AA$3:$AA$9),ROW(H9)-ROW(H$5)+1),$AA$3:$AA$9-ROW($AA$3:$AA$9)/COUNT($AA$3:$AA$9),0))</f>
        <v>AHČAN DEJAN</v>
      </c>
      <c r="I9" s="12">
        <f t="shared" si="7"/>
        <v>4</v>
      </c>
      <c r="J9" s="6">
        <f t="shared" si="8"/>
        <v>1</v>
      </c>
      <c r="K9" s="6">
        <f t="shared" si="9"/>
        <v>3</v>
      </c>
      <c r="L9" s="11">
        <f t="shared" si="10"/>
        <v>17</v>
      </c>
      <c r="M9" s="12">
        <f t="shared" si="11"/>
        <v>27</v>
      </c>
      <c r="N9" s="6">
        <f t="shared" si="12"/>
        <v>-10</v>
      </c>
      <c r="O9" s="11">
        <f t="shared" si="13"/>
        <v>2</v>
      </c>
      <c r="P9" s="6"/>
      <c r="R9" s="15" t="str">
        <f t="shared" si="0"/>
        <v>AHČAN DEJAN</v>
      </c>
      <c r="S9" s="10">
        <f t="array" ref="S9">SUM(($A$14:$A$103=R9)*(ISNUMBER($C$14:$C$103)),($B$14:$B$103=R9)*(ISNUMBER($E$14:$E$103)))</f>
        <v>4</v>
      </c>
      <c r="T9" s="6">
        <f t="array" ref="T9">SUM((home=R9)*(homescore&gt;visitorscore),(visitor=R9)*(visitorscore&gt;homescore))</f>
        <v>1</v>
      </c>
      <c r="U9" s="6">
        <f t="array" ref="U9">SUM((home=R9)*(homescore=visitorscore)*ISNUMBER(visitorscore),(visitor=R9)*(visitorscore=homescore)*ISNUMBER(homescore))</f>
        <v>0</v>
      </c>
      <c r="V9" s="6">
        <f t="array" ref="V9">SUM((home=R9)*(homescore&lt;visitorscore),(visitor=R9)*(visitorscore&lt;homescore))</f>
        <v>3</v>
      </c>
      <c r="W9" s="11">
        <f t="shared" ref="W9" si="22">SUMIF(home,R9,homescore)+SUMIF(visitor,R9,visitorscore)</f>
        <v>17</v>
      </c>
      <c r="X9" s="12">
        <f t="shared" ref="X9" si="23">SUMIF(home,R9,visitorscore)+SUMIF(visitor,R9,homescore)</f>
        <v>27</v>
      </c>
      <c r="Y9" s="13">
        <f t="shared" si="5"/>
        <v>-10</v>
      </c>
      <c r="Z9" s="11">
        <f>T9*Options!$B$2+U9*Options!$B$3+V9*Options!$B$4+VLOOKUP(R9,$A$4:$B$10,2,0)</f>
        <v>2</v>
      </c>
      <c r="AA9">
        <f t="shared" si="6"/>
        <v>1999900017</v>
      </c>
    </row>
    <row r="10" spans="1:27" x14ac:dyDescent="0.25">
      <c r="A10" s="4" t="s">
        <v>63</v>
      </c>
      <c r="B10" s="2"/>
      <c r="C10" s="2"/>
      <c r="G10" s="59" t="s">
        <v>69</v>
      </c>
      <c r="H10" s="23" t="str">
        <f t="array" ref="H10">INDEX($R$3:$R$9,MATCH(LARGE($AA$3:$AA$9-ROW($AA$3:$AA$9)/COUNT($AA$3:$AA$9),ROW(H10)-ROW(H$5)+1),$AA$3:$AA$9-ROW($AA$3:$AA$9)/COUNT($AA$3:$AA$9),0))</f>
        <v>ZORMAN TOMO</v>
      </c>
      <c r="I10" s="12">
        <f t="shared" si="7"/>
        <v>5</v>
      </c>
      <c r="J10" s="6">
        <f t="shared" si="8"/>
        <v>1</v>
      </c>
      <c r="K10" s="6">
        <f t="shared" si="9"/>
        <v>4</v>
      </c>
      <c r="L10" s="11">
        <f t="shared" si="10"/>
        <v>24</v>
      </c>
      <c r="M10" s="12">
        <f t="shared" si="11"/>
        <v>44</v>
      </c>
      <c r="N10" s="6">
        <f t="shared" si="12"/>
        <v>-20</v>
      </c>
      <c r="O10" s="11">
        <f t="shared" si="13"/>
        <v>2</v>
      </c>
      <c r="P10" s="6"/>
    </row>
    <row r="11" spans="1:27" x14ac:dyDescent="0.25">
      <c r="G11" s="59" t="s">
        <v>70</v>
      </c>
      <c r="H11" s="23" t="str">
        <f t="array" ref="H11">INDEX($R$3:$R$9,MATCH(LARGE($AA$3:$AA$9-ROW($AA$3:$AA$9)/COUNT($AA$3:$AA$9),ROW(H11)-ROW(H$5)+1),$AA$3:$AA$9-ROW($AA$3:$AA$9)/COUNT($AA$3:$AA$9),0))</f>
        <v>KRAŠEVEC GAŠPER</v>
      </c>
      <c r="I11" s="12">
        <f t="shared" si="7"/>
        <v>5</v>
      </c>
      <c r="J11" s="6">
        <f t="shared" si="8"/>
        <v>0</v>
      </c>
      <c r="K11" s="6">
        <f t="shared" si="9"/>
        <v>5</v>
      </c>
      <c r="L11" s="11">
        <f t="shared" si="10"/>
        <v>19</v>
      </c>
      <c r="M11" s="12">
        <f t="shared" si="11"/>
        <v>45</v>
      </c>
      <c r="N11" s="6">
        <f t="shared" si="12"/>
        <v>-26</v>
      </c>
      <c r="O11" s="11">
        <f t="shared" si="13"/>
        <v>0</v>
      </c>
      <c r="P11" s="6"/>
    </row>
    <row r="13" spans="1:27" x14ac:dyDescent="0.25">
      <c r="A13" s="36"/>
    </row>
    <row r="14" spans="1:27" x14ac:dyDescent="0.25">
      <c r="A14" s="39" t="str">
        <f t="shared" ref="A14:A19" si="24">A4</f>
        <v>SAJOVIC ALEŠ</v>
      </c>
      <c r="B14" s="37" t="str">
        <f>A9</f>
        <v>KRAŠEVEC GAŠPER</v>
      </c>
      <c r="C14" s="38"/>
      <c r="D14" s="38" t="s">
        <v>5</v>
      </c>
      <c r="E14" s="38"/>
      <c r="F14" s="13" t="s">
        <v>28</v>
      </c>
      <c r="H14" s="49" t="s">
        <v>35</v>
      </c>
    </row>
    <row r="15" spans="1:27" x14ac:dyDescent="0.25">
      <c r="A15" s="39" t="str">
        <f t="shared" si="24"/>
        <v>ZDOVC PETER</v>
      </c>
      <c r="B15" s="37" t="str">
        <f>A8</f>
        <v>ZORMAN TOMO</v>
      </c>
      <c r="C15" s="38">
        <v>9</v>
      </c>
      <c r="D15" s="38" t="s">
        <v>5</v>
      </c>
      <c r="E15" s="38">
        <v>3</v>
      </c>
      <c r="F15" s="13"/>
      <c r="H15" s="19" t="str">
        <f>A10</f>
        <v>AHČAN DEJAN</v>
      </c>
    </row>
    <row r="16" spans="1:27" ht="15.75" thickBot="1" x14ac:dyDescent="0.3">
      <c r="A16" s="41" t="str">
        <f t="shared" si="24"/>
        <v>ČUČEK ROBERT</v>
      </c>
      <c r="B16" s="42" t="str">
        <f>A7</f>
        <v>BENČIČ RADKO</v>
      </c>
      <c r="C16" s="43"/>
      <c r="D16" s="43" t="s">
        <v>5</v>
      </c>
      <c r="E16" s="43"/>
      <c r="F16" s="48"/>
    </row>
    <row r="17" spans="1:28" x14ac:dyDescent="0.25">
      <c r="A17" s="40" t="str">
        <f t="shared" si="24"/>
        <v>BENČIČ RADKO</v>
      </c>
      <c r="B17" s="40" t="str">
        <f>A5</f>
        <v>ZDOVC PETER</v>
      </c>
      <c r="C17" s="19">
        <v>0</v>
      </c>
      <c r="D17" s="19" t="s">
        <v>5</v>
      </c>
      <c r="E17" s="19">
        <v>9</v>
      </c>
      <c r="F17" s="13" t="s">
        <v>29</v>
      </c>
      <c r="H17" s="49" t="s">
        <v>35</v>
      </c>
    </row>
    <row r="18" spans="1:28" x14ac:dyDescent="0.25">
      <c r="A18" s="17" t="str">
        <f t="shared" si="24"/>
        <v>ZORMAN TOMO</v>
      </c>
      <c r="B18" s="17" t="str">
        <f>A4</f>
        <v>SAJOVIC ALEŠ</v>
      </c>
      <c r="C18" s="18">
        <v>4</v>
      </c>
      <c r="D18" s="18" t="s">
        <v>5</v>
      </c>
      <c r="E18" s="18">
        <v>9</v>
      </c>
      <c r="F18" s="13"/>
      <c r="H18" s="19" t="str">
        <f>A6</f>
        <v>ČUČEK ROBERT</v>
      </c>
    </row>
    <row r="19" spans="1:28" ht="15.75" thickBot="1" x14ac:dyDescent="0.3">
      <c r="A19" s="46" t="str">
        <f t="shared" si="24"/>
        <v>KRAŠEVEC GAŠPER</v>
      </c>
      <c r="B19" s="46" t="str">
        <f>A10</f>
        <v>AHČAN DEJAN</v>
      </c>
      <c r="C19" s="47">
        <v>0</v>
      </c>
      <c r="D19" s="47" t="s">
        <v>5</v>
      </c>
      <c r="E19" s="47">
        <v>9</v>
      </c>
      <c r="F19" s="48"/>
    </row>
    <row r="20" spans="1:28" x14ac:dyDescent="0.25">
      <c r="A20" s="44" t="str">
        <f t="shared" ref="A20:A25" si="25">A5</f>
        <v>ZDOVC PETER</v>
      </c>
      <c r="B20" s="44" t="str">
        <f>A10</f>
        <v>AHČAN DEJAN</v>
      </c>
      <c r="C20" s="45"/>
      <c r="D20" s="45" t="s">
        <v>5</v>
      </c>
      <c r="E20" s="45"/>
      <c r="F20" s="6" t="s">
        <v>30</v>
      </c>
      <c r="H20" s="49" t="s">
        <v>35</v>
      </c>
    </row>
    <row r="21" spans="1:28" x14ac:dyDescent="0.25">
      <c r="A21" s="37" t="str">
        <f t="shared" si="25"/>
        <v>ČUČEK ROBERT</v>
      </c>
      <c r="B21" s="37" t="str">
        <f>A9</f>
        <v>KRAŠEVEC GAŠPER</v>
      </c>
      <c r="C21" s="38">
        <v>9</v>
      </c>
      <c r="D21" s="38" t="s">
        <v>5</v>
      </c>
      <c r="E21" s="38">
        <v>4</v>
      </c>
      <c r="F21" s="6"/>
      <c r="H21" s="19" t="str">
        <f>A4</f>
        <v>SAJOVIC ALEŠ</v>
      </c>
    </row>
    <row r="22" spans="1:28" ht="15.75" thickBot="1" x14ac:dyDescent="0.3">
      <c r="A22" s="42" t="str">
        <f t="shared" si="25"/>
        <v>BENČIČ RADKO</v>
      </c>
      <c r="B22" s="42" t="str">
        <f>A8</f>
        <v>ZORMAN TOMO</v>
      </c>
      <c r="C22" s="43">
        <v>9</v>
      </c>
      <c r="D22" s="43" t="s">
        <v>5</v>
      </c>
      <c r="E22" s="43">
        <v>6</v>
      </c>
      <c r="F22" s="48"/>
      <c r="J22" s="50"/>
    </row>
    <row r="23" spans="1:28" x14ac:dyDescent="0.25">
      <c r="A23" s="40" t="str">
        <f t="shared" si="25"/>
        <v>ZORMAN TOMO</v>
      </c>
      <c r="B23" s="40" t="str">
        <f>A6</f>
        <v>ČUČEK ROBERT</v>
      </c>
      <c r="C23" s="19">
        <v>2</v>
      </c>
      <c r="D23" s="19" t="s">
        <v>5</v>
      </c>
      <c r="E23" s="19">
        <v>9</v>
      </c>
      <c r="F23" s="6" t="s">
        <v>31</v>
      </c>
      <c r="H23" s="49" t="s">
        <v>35</v>
      </c>
    </row>
    <row r="24" spans="1:28" x14ac:dyDescent="0.25">
      <c r="A24" s="17" t="str">
        <f t="shared" si="25"/>
        <v>KRAŠEVEC GAŠPER</v>
      </c>
      <c r="B24" s="17" t="str">
        <f>A5</f>
        <v>ZDOVC PETER</v>
      </c>
      <c r="C24" s="18">
        <v>3</v>
      </c>
      <c r="D24" s="18" t="s">
        <v>5</v>
      </c>
      <c r="E24" s="18">
        <v>9</v>
      </c>
      <c r="F24" s="6"/>
      <c r="H24" s="19" t="str">
        <f>A7</f>
        <v>BENČIČ RADKO</v>
      </c>
    </row>
    <row r="25" spans="1:28" ht="15.75" thickBot="1" x14ac:dyDescent="0.3">
      <c r="A25" s="46" t="str">
        <f t="shared" si="25"/>
        <v>AHČAN DEJAN</v>
      </c>
      <c r="B25" s="46" t="str">
        <f>A4</f>
        <v>SAJOVIC ALEŠ</v>
      </c>
      <c r="C25" s="47">
        <v>1</v>
      </c>
      <c r="D25" s="47" t="s">
        <v>5</v>
      </c>
      <c r="E25" s="47">
        <v>9</v>
      </c>
      <c r="F25" s="48"/>
    </row>
    <row r="26" spans="1:28" x14ac:dyDescent="0.25">
      <c r="A26" s="44" t="str">
        <f>A6</f>
        <v>ČUČEK ROBERT</v>
      </c>
      <c r="B26" s="44" t="str">
        <f>A4</f>
        <v>SAJOVIC ALEŠ</v>
      </c>
      <c r="C26" s="45"/>
      <c r="D26" s="45" t="s">
        <v>5</v>
      </c>
      <c r="E26" s="45"/>
      <c r="F26" s="6" t="s">
        <v>32</v>
      </c>
      <c r="H26" s="49" t="s">
        <v>35</v>
      </c>
    </row>
    <row r="27" spans="1:28" x14ac:dyDescent="0.25">
      <c r="A27" s="37" t="str">
        <f>A7</f>
        <v>BENČIČ RADKO</v>
      </c>
      <c r="B27" s="37" t="str">
        <f>A10</f>
        <v>AHČAN DEJAN</v>
      </c>
      <c r="C27" s="38">
        <v>9</v>
      </c>
      <c r="D27" s="38" t="s">
        <v>5</v>
      </c>
      <c r="E27" s="38">
        <v>7</v>
      </c>
      <c r="F27" s="6"/>
      <c r="H27" s="19" t="str">
        <f>A5</f>
        <v>ZDOVC PETER</v>
      </c>
    </row>
    <row r="28" spans="1:28" ht="15.75" thickBot="1" x14ac:dyDescent="0.3">
      <c r="A28" s="42" t="str">
        <f>A8</f>
        <v>ZORMAN TOMO</v>
      </c>
      <c r="B28" s="42" t="str">
        <f>A9</f>
        <v>KRAŠEVEC GAŠPER</v>
      </c>
      <c r="C28" s="43">
        <v>9</v>
      </c>
      <c r="D28" s="43" t="s">
        <v>5</v>
      </c>
      <c r="E28" s="43">
        <v>8</v>
      </c>
      <c r="F28" s="48"/>
    </row>
    <row r="29" spans="1:28" x14ac:dyDescent="0.25">
      <c r="A29" s="40" t="str">
        <f>A9</f>
        <v>KRAŠEVEC GAŠPER</v>
      </c>
      <c r="B29" s="40" t="str">
        <f>A7</f>
        <v>BENČIČ RADKO</v>
      </c>
      <c r="C29" s="19">
        <v>4</v>
      </c>
      <c r="D29" s="19" t="s">
        <v>5</v>
      </c>
      <c r="E29" s="19">
        <v>9</v>
      </c>
      <c r="F29" s="6" t="s">
        <v>33</v>
      </c>
      <c r="H29" s="49" t="s">
        <v>35</v>
      </c>
      <c r="AA29" s="6"/>
      <c r="AB29" s="6"/>
    </row>
    <row r="30" spans="1:28" x14ac:dyDescent="0.25">
      <c r="A30" s="17" t="str">
        <f>A10</f>
        <v>AHČAN DEJAN</v>
      </c>
      <c r="B30" s="17" t="str">
        <f>A6</f>
        <v>ČUČEK ROBERT</v>
      </c>
      <c r="C30" s="18">
        <v>0</v>
      </c>
      <c r="D30" s="18" t="s">
        <v>5</v>
      </c>
      <c r="E30" s="18">
        <v>9</v>
      </c>
      <c r="F30" s="6"/>
      <c r="H30" s="19" t="str">
        <f>A8</f>
        <v>ZORMAN TOMO</v>
      </c>
      <c r="AA30" s="6"/>
      <c r="AB30" s="6"/>
    </row>
    <row r="31" spans="1:28" ht="15.75" thickBot="1" x14ac:dyDescent="0.3">
      <c r="A31" s="46" t="str">
        <f>A4</f>
        <v>SAJOVIC ALEŠ</v>
      </c>
      <c r="B31" s="46" t="str">
        <f>A5</f>
        <v>ZDOVC PETER</v>
      </c>
      <c r="C31" s="47">
        <v>7</v>
      </c>
      <c r="D31" s="47" t="s">
        <v>5</v>
      </c>
      <c r="E31" s="47">
        <v>9</v>
      </c>
      <c r="F31" s="48"/>
      <c r="AA31" s="6"/>
      <c r="AB31" s="6"/>
    </row>
    <row r="32" spans="1:28" x14ac:dyDescent="0.25">
      <c r="A32" s="44" t="str">
        <f>A10</f>
        <v>AHČAN DEJAN</v>
      </c>
      <c r="B32" s="44" t="str">
        <f>A8</f>
        <v>ZORMAN TOMO</v>
      </c>
      <c r="C32" s="44"/>
      <c r="D32" s="45" t="s">
        <v>5</v>
      </c>
      <c r="E32" s="44"/>
      <c r="F32" s="6" t="s">
        <v>34</v>
      </c>
      <c r="H32" s="49" t="s">
        <v>35</v>
      </c>
    </row>
    <row r="33" spans="1:8" x14ac:dyDescent="0.25">
      <c r="A33" s="37" t="str">
        <f>A4</f>
        <v>SAJOVIC ALEŠ</v>
      </c>
      <c r="B33" s="37" t="str">
        <f>A7</f>
        <v>BENČIČ RADKO</v>
      </c>
      <c r="C33" s="38">
        <v>9</v>
      </c>
      <c r="D33" s="38" t="s">
        <v>5</v>
      </c>
      <c r="E33" s="38">
        <v>6</v>
      </c>
      <c r="F33" s="6"/>
      <c r="H33" s="19" t="str">
        <f>A9</f>
        <v>KRAŠEVEC GAŠPER</v>
      </c>
    </row>
    <row r="34" spans="1:8" x14ac:dyDescent="0.25">
      <c r="A34" s="37" t="str">
        <f>A5</f>
        <v>ZDOVC PETER</v>
      </c>
      <c r="B34" s="37" t="str">
        <f>A6</f>
        <v>ČUČEK ROBERT</v>
      </c>
      <c r="C34" s="38">
        <v>7</v>
      </c>
      <c r="D34" s="38" t="s">
        <v>5</v>
      </c>
      <c r="E34" s="38">
        <v>9</v>
      </c>
      <c r="F34" s="6"/>
    </row>
    <row r="36" spans="1:8" x14ac:dyDescent="0.25">
      <c r="A36" s="29"/>
      <c r="B36" s="28"/>
      <c r="C36" s="28"/>
      <c r="D36" s="28"/>
      <c r="E36" s="28"/>
    </row>
    <row r="37" spans="1:8" x14ac:dyDescent="0.25">
      <c r="A37" s="28"/>
      <c r="B37" s="28"/>
      <c r="C37" s="13"/>
      <c r="D37" s="13"/>
      <c r="E37" s="13"/>
    </row>
    <row r="38" spans="1:8" x14ac:dyDescent="0.25">
      <c r="A38" s="28"/>
      <c r="B38" s="28"/>
      <c r="C38" s="13"/>
      <c r="D38" s="13"/>
      <c r="E38" s="13"/>
    </row>
    <row r="39" spans="1:8" x14ac:dyDescent="0.25">
      <c r="A39" s="28"/>
      <c r="B39" s="28"/>
      <c r="C39" s="13"/>
      <c r="D39" s="13"/>
      <c r="E39" s="13"/>
    </row>
    <row r="40" spans="1:8" x14ac:dyDescent="0.25">
      <c r="A40" s="28"/>
      <c r="B40" s="28"/>
      <c r="C40" s="13"/>
      <c r="D40" s="13"/>
      <c r="E40" s="13"/>
    </row>
    <row r="41" spans="1:8" x14ac:dyDescent="0.25">
      <c r="A41" s="28"/>
      <c r="B41" s="28"/>
      <c r="C41" s="13"/>
      <c r="D41" s="13"/>
      <c r="E41" s="13"/>
    </row>
    <row r="42" spans="1:8" x14ac:dyDescent="0.25">
      <c r="A42" s="28"/>
      <c r="B42" s="28"/>
      <c r="C42" s="13"/>
      <c r="D42" s="13"/>
      <c r="E42" s="13"/>
    </row>
    <row r="43" spans="1:8" x14ac:dyDescent="0.25">
      <c r="A43" s="28"/>
      <c r="B43" s="28"/>
      <c r="C43" s="13"/>
      <c r="D43" s="13"/>
      <c r="E43" s="13"/>
    </row>
    <row r="44" spans="1:8" x14ac:dyDescent="0.25">
      <c r="A44" s="28"/>
      <c r="B44" s="28"/>
      <c r="C44" s="13"/>
      <c r="D44" s="13"/>
      <c r="E44" s="13"/>
    </row>
    <row r="45" spans="1:8" x14ac:dyDescent="0.25">
      <c r="A45" s="28"/>
      <c r="B45" s="28"/>
      <c r="C45" s="13"/>
      <c r="D45" s="13"/>
      <c r="E45" s="13"/>
    </row>
    <row r="46" spans="1:8" x14ac:dyDescent="0.25">
      <c r="A46" s="28"/>
      <c r="B46" s="28"/>
      <c r="C46" s="13"/>
      <c r="D46" s="13"/>
      <c r="E46" s="13"/>
    </row>
    <row r="47" spans="1:8" x14ac:dyDescent="0.25">
      <c r="A47" s="28"/>
      <c r="B47" s="28"/>
      <c r="C47" s="13"/>
      <c r="D47" s="13"/>
      <c r="E47" s="13"/>
    </row>
    <row r="48" spans="1:8" x14ac:dyDescent="0.25">
      <c r="A48" s="28"/>
      <c r="B48" s="28"/>
      <c r="C48" s="13"/>
      <c r="D48" s="13"/>
      <c r="E48" s="13"/>
    </row>
    <row r="49" spans="1:5" x14ac:dyDescent="0.25">
      <c r="A49" s="28"/>
      <c r="B49" s="28"/>
      <c r="C49" s="13"/>
      <c r="D49" s="13"/>
      <c r="E49" s="13"/>
    </row>
    <row r="50" spans="1:5" x14ac:dyDescent="0.25">
      <c r="A50" s="28"/>
      <c r="B50" s="28"/>
      <c r="C50" s="13"/>
      <c r="D50" s="13"/>
      <c r="E50" s="13"/>
    </row>
    <row r="51" spans="1:5" x14ac:dyDescent="0.25">
      <c r="A51" s="28"/>
      <c r="B51" s="28"/>
      <c r="C51" s="13"/>
      <c r="D51" s="13"/>
      <c r="E51" s="13"/>
    </row>
    <row r="52" spans="1:5" x14ac:dyDescent="0.25">
      <c r="A52" s="28"/>
      <c r="B52" s="28"/>
      <c r="C52" s="28"/>
      <c r="D52" s="13"/>
      <c r="E52" s="28"/>
    </row>
    <row r="53" spans="1:5" x14ac:dyDescent="0.25">
      <c r="A53" s="28"/>
      <c r="B53" s="28"/>
      <c r="C53" s="28"/>
      <c r="D53" s="13"/>
      <c r="E53" s="28"/>
    </row>
    <row r="54" spans="1:5" x14ac:dyDescent="0.25">
      <c r="A54" s="28"/>
      <c r="B54" s="28"/>
      <c r="C54" s="28"/>
      <c r="D54" s="13"/>
      <c r="E54" s="28"/>
    </row>
    <row r="55" spans="1:5" x14ac:dyDescent="0.25">
      <c r="A55" s="28"/>
      <c r="B55" s="28"/>
      <c r="C55" s="28"/>
      <c r="D55" s="13"/>
      <c r="E55" s="28"/>
    </row>
    <row r="56" spans="1:5" x14ac:dyDescent="0.25">
      <c r="A56" s="28"/>
      <c r="B56" s="28"/>
      <c r="C56" s="28"/>
      <c r="D56" s="13"/>
      <c r="E56" s="28"/>
    </row>
    <row r="57" spans="1:5" x14ac:dyDescent="0.25">
      <c r="A57" s="28"/>
      <c r="B57" s="28"/>
      <c r="C57" s="28"/>
      <c r="D57" s="13"/>
      <c r="E57" s="28"/>
    </row>
    <row r="58" spans="1:5" x14ac:dyDescent="0.25">
      <c r="A58" s="28"/>
      <c r="B58" s="28"/>
      <c r="C58" s="28"/>
      <c r="D58" s="28"/>
      <c r="E58" s="28"/>
    </row>
    <row r="59" spans="1:5" x14ac:dyDescent="0.25">
      <c r="A59" s="29"/>
      <c r="B59" s="28"/>
      <c r="C59" s="28"/>
      <c r="D59" s="28"/>
      <c r="E59" s="28"/>
    </row>
    <row r="60" spans="1:5" x14ac:dyDescent="0.25">
      <c r="A60" s="28"/>
      <c r="B60" s="28"/>
      <c r="C60" s="13"/>
      <c r="D60" s="13"/>
      <c r="E60" s="13"/>
    </row>
    <row r="61" spans="1:5" x14ac:dyDescent="0.25">
      <c r="A61" s="28"/>
      <c r="B61" s="28"/>
      <c r="C61" s="13"/>
      <c r="D61" s="13"/>
      <c r="E61" s="13"/>
    </row>
    <row r="62" spans="1:5" x14ac:dyDescent="0.25">
      <c r="A62" s="28"/>
      <c r="B62" s="28"/>
      <c r="C62" s="13"/>
      <c r="D62" s="13"/>
      <c r="E62" s="13"/>
    </row>
    <row r="63" spans="1:5" x14ac:dyDescent="0.25">
      <c r="A63" s="28"/>
      <c r="B63" s="28"/>
      <c r="C63" s="13"/>
      <c r="D63" s="13"/>
      <c r="E63" s="13"/>
    </row>
    <row r="64" spans="1:5" x14ac:dyDescent="0.25">
      <c r="A64" s="28"/>
      <c r="B64" s="28"/>
      <c r="C64" s="13"/>
      <c r="D64" s="13"/>
      <c r="E64" s="13"/>
    </row>
    <row r="65" spans="1:5" x14ac:dyDescent="0.25">
      <c r="A65" s="28"/>
      <c r="B65" s="28"/>
      <c r="C65" s="13"/>
      <c r="D65" s="13"/>
      <c r="E65" s="13"/>
    </row>
    <row r="66" spans="1:5" x14ac:dyDescent="0.25">
      <c r="A66" s="28"/>
      <c r="B66" s="28"/>
      <c r="C66" s="13"/>
      <c r="D66" s="13"/>
      <c r="E66" s="13"/>
    </row>
    <row r="67" spans="1:5" x14ac:dyDescent="0.25">
      <c r="A67" s="28"/>
      <c r="B67" s="28"/>
      <c r="C67" s="13"/>
      <c r="D67" s="13"/>
      <c r="E67" s="13"/>
    </row>
    <row r="68" spans="1:5" x14ac:dyDescent="0.25">
      <c r="A68" s="28"/>
      <c r="B68" s="28"/>
      <c r="C68" s="13"/>
      <c r="D68" s="13"/>
      <c r="E68" s="13"/>
    </row>
    <row r="69" spans="1:5" x14ac:dyDescent="0.25">
      <c r="A69" s="28"/>
      <c r="B69" s="28"/>
      <c r="C69" s="13"/>
      <c r="D69" s="13"/>
      <c r="E69" s="13"/>
    </row>
    <row r="70" spans="1:5" x14ac:dyDescent="0.25">
      <c r="A70" s="28"/>
      <c r="B70" s="28"/>
      <c r="C70" s="13"/>
      <c r="D70" s="13"/>
      <c r="E70" s="13"/>
    </row>
    <row r="71" spans="1:5" x14ac:dyDescent="0.25">
      <c r="A71" s="28"/>
      <c r="B71" s="28"/>
      <c r="C71" s="13"/>
      <c r="D71" s="13"/>
      <c r="E71" s="13"/>
    </row>
    <row r="72" spans="1:5" x14ac:dyDescent="0.25">
      <c r="A72" s="28"/>
      <c r="B72" s="28"/>
      <c r="C72" s="13"/>
      <c r="D72" s="13"/>
      <c r="E72" s="13"/>
    </row>
    <row r="73" spans="1:5" x14ac:dyDescent="0.25">
      <c r="A73" s="28"/>
      <c r="B73" s="28"/>
      <c r="C73" s="13"/>
      <c r="D73" s="13"/>
      <c r="E73" s="13"/>
    </row>
    <row r="74" spans="1:5" x14ac:dyDescent="0.25">
      <c r="A74" s="28"/>
      <c r="B74" s="28"/>
      <c r="C74" s="13"/>
      <c r="D74" s="13"/>
      <c r="E74" s="13"/>
    </row>
    <row r="75" spans="1:5" x14ac:dyDescent="0.25">
      <c r="A75" s="28"/>
      <c r="B75" s="28"/>
      <c r="C75" s="28"/>
      <c r="D75" s="13"/>
      <c r="E75" s="28"/>
    </row>
    <row r="76" spans="1:5" x14ac:dyDescent="0.25">
      <c r="A76" s="28"/>
      <c r="B76" s="28"/>
      <c r="C76" s="28"/>
      <c r="D76" s="13"/>
      <c r="E76" s="28"/>
    </row>
    <row r="77" spans="1:5" x14ac:dyDescent="0.25">
      <c r="A77" s="28"/>
      <c r="B77" s="28"/>
      <c r="C77" s="28"/>
      <c r="D77" s="13"/>
      <c r="E77" s="28"/>
    </row>
    <row r="78" spans="1:5" x14ac:dyDescent="0.25">
      <c r="A78" s="28"/>
      <c r="B78" s="28"/>
      <c r="C78" s="28"/>
      <c r="D78" s="13"/>
      <c r="E78" s="28"/>
    </row>
    <row r="79" spans="1:5" x14ac:dyDescent="0.25">
      <c r="A79" s="28"/>
      <c r="B79" s="28"/>
      <c r="C79" s="28"/>
      <c r="D79" s="13"/>
      <c r="E79" s="28"/>
    </row>
    <row r="80" spans="1:5" x14ac:dyDescent="0.25">
      <c r="A80" s="28"/>
      <c r="B80" s="28"/>
      <c r="C80" s="28"/>
      <c r="D80" s="13"/>
      <c r="E80" s="28"/>
    </row>
    <row r="81" spans="1:5" x14ac:dyDescent="0.25">
      <c r="A81" s="28"/>
      <c r="B81" s="28"/>
      <c r="C81" s="28"/>
      <c r="D81" s="28"/>
      <c r="E81" s="28"/>
    </row>
    <row r="82" spans="1:5" x14ac:dyDescent="0.25">
      <c r="A82" s="29"/>
      <c r="B82" s="28"/>
      <c r="C82" s="28"/>
      <c r="D82" s="28"/>
      <c r="E82" s="28"/>
    </row>
    <row r="83" spans="1:5" x14ac:dyDescent="0.25">
      <c r="A83" s="28"/>
      <c r="B83" s="28"/>
      <c r="C83" s="13"/>
      <c r="D83" s="13"/>
      <c r="E83" s="13"/>
    </row>
    <row r="84" spans="1:5" x14ac:dyDescent="0.25">
      <c r="A84" s="28"/>
      <c r="B84" s="28"/>
      <c r="C84" s="13"/>
      <c r="D84" s="13"/>
      <c r="E84" s="13"/>
    </row>
    <row r="85" spans="1:5" x14ac:dyDescent="0.25">
      <c r="A85" s="28"/>
      <c r="B85" s="28"/>
      <c r="C85" s="13"/>
      <c r="D85" s="13"/>
      <c r="E85" s="13"/>
    </row>
    <row r="86" spans="1:5" x14ac:dyDescent="0.25">
      <c r="A86" s="28"/>
      <c r="B86" s="28"/>
      <c r="C86" s="13"/>
      <c r="D86" s="13"/>
      <c r="E86" s="13"/>
    </row>
    <row r="87" spans="1:5" x14ac:dyDescent="0.25">
      <c r="A87" s="28"/>
      <c r="B87" s="28"/>
      <c r="C87" s="13"/>
      <c r="D87" s="13"/>
      <c r="E87" s="13"/>
    </row>
    <row r="88" spans="1:5" x14ac:dyDescent="0.25">
      <c r="A88" s="28"/>
      <c r="B88" s="28"/>
      <c r="C88" s="13"/>
      <c r="D88" s="13"/>
      <c r="E88" s="13"/>
    </row>
    <row r="89" spans="1:5" x14ac:dyDescent="0.25">
      <c r="A89" s="28"/>
      <c r="B89" s="28"/>
      <c r="C89" s="13"/>
      <c r="D89" s="13"/>
      <c r="E89" s="13"/>
    </row>
    <row r="90" spans="1:5" x14ac:dyDescent="0.25">
      <c r="A90" s="28"/>
      <c r="B90" s="28"/>
      <c r="C90" s="13"/>
      <c r="D90" s="13"/>
      <c r="E90" s="13"/>
    </row>
    <row r="91" spans="1:5" x14ac:dyDescent="0.25">
      <c r="A91" s="28"/>
      <c r="B91" s="28"/>
      <c r="C91" s="13"/>
      <c r="D91" s="13"/>
      <c r="E91" s="13"/>
    </row>
    <row r="92" spans="1:5" x14ac:dyDescent="0.25">
      <c r="A92" s="28"/>
      <c r="B92" s="28"/>
      <c r="C92" s="13"/>
      <c r="D92" s="13"/>
      <c r="E92" s="13"/>
    </row>
    <row r="93" spans="1:5" x14ac:dyDescent="0.25">
      <c r="A93" s="28"/>
      <c r="B93" s="28"/>
      <c r="C93" s="13"/>
      <c r="D93" s="13"/>
      <c r="E93" s="13"/>
    </row>
    <row r="94" spans="1:5" x14ac:dyDescent="0.25">
      <c r="A94" s="28"/>
      <c r="B94" s="28"/>
      <c r="C94" s="13"/>
      <c r="D94" s="13"/>
      <c r="E94" s="13"/>
    </row>
    <row r="95" spans="1:5" x14ac:dyDescent="0.25">
      <c r="A95" s="28"/>
      <c r="B95" s="28"/>
      <c r="C95" s="13"/>
      <c r="D95" s="13"/>
      <c r="E95" s="13"/>
    </row>
    <row r="96" spans="1:5" x14ac:dyDescent="0.25">
      <c r="A96" s="28"/>
      <c r="B96" s="28"/>
      <c r="C96" s="13"/>
      <c r="D96" s="13"/>
      <c r="E96" s="13"/>
    </row>
    <row r="97" spans="1:5" x14ac:dyDescent="0.25">
      <c r="A97" s="28"/>
      <c r="B97" s="28"/>
      <c r="C97" s="13"/>
      <c r="D97" s="13"/>
      <c r="E97" s="13"/>
    </row>
    <row r="98" spans="1:5" x14ac:dyDescent="0.25">
      <c r="A98" s="28"/>
      <c r="B98" s="28"/>
      <c r="C98" s="28"/>
      <c r="D98" s="13"/>
      <c r="E98" s="28"/>
    </row>
    <row r="99" spans="1:5" x14ac:dyDescent="0.25">
      <c r="A99" s="28"/>
      <c r="B99" s="28"/>
      <c r="C99" s="28"/>
      <c r="D99" s="13"/>
      <c r="E99" s="28"/>
    </row>
    <row r="100" spans="1:5" x14ac:dyDescent="0.25">
      <c r="A100" s="28"/>
      <c r="B100" s="28"/>
      <c r="C100" s="28"/>
      <c r="D100" s="13"/>
      <c r="E100" s="28"/>
    </row>
    <row r="101" spans="1:5" x14ac:dyDescent="0.25">
      <c r="A101" s="28"/>
      <c r="B101" s="28"/>
      <c r="C101" s="28"/>
      <c r="D101" s="13"/>
      <c r="E101" s="28"/>
    </row>
    <row r="102" spans="1:5" x14ac:dyDescent="0.25">
      <c r="A102" s="28"/>
      <c r="B102" s="28"/>
      <c r="C102" s="28"/>
      <c r="D102" s="13"/>
      <c r="E102" s="28"/>
    </row>
    <row r="103" spans="1:5" x14ac:dyDescent="0.25">
      <c r="A103" s="28"/>
      <c r="B103" s="28"/>
      <c r="C103" s="28"/>
      <c r="D103" s="13"/>
      <c r="E103" s="28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3" sqref="B3"/>
    </sheetView>
  </sheetViews>
  <sheetFormatPr defaultRowHeight="15" x14ac:dyDescent="0.25"/>
  <cols>
    <col min="1" max="1" width="19.5703125" customWidth="1"/>
    <col min="3" max="3" width="60.140625" customWidth="1"/>
  </cols>
  <sheetData>
    <row r="1" spans="1:3" x14ac:dyDescent="0.25">
      <c r="A1" s="1" t="s">
        <v>0</v>
      </c>
      <c r="B1" s="2"/>
    </row>
    <row r="2" spans="1:3" x14ac:dyDescent="0.25">
      <c r="A2" s="3" t="s">
        <v>1</v>
      </c>
      <c r="B2" s="26">
        <v>2</v>
      </c>
    </row>
    <row r="3" spans="1:3" x14ac:dyDescent="0.25">
      <c r="A3" s="4" t="s">
        <v>2</v>
      </c>
      <c r="B3" s="26">
        <v>0</v>
      </c>
    </row>
    <row r="4" spans="1:3" x14ac:dyDescent="0.25">
      <c r="A4" s="4" t="s">
        <v>3</v>
      </c>
      <c r="B4" s="26">
        <v>0</v>
      </c>
    </row>
    <row r="7" spans="1:3" x14ac:dyDescent="0.25">
      <c r="C7" t="s">
        <v>15</v>
      </c>
    </row>
    <row r="8" spans="1:3" x14ac:dyDescent="0.25">
      <c r="C8" s="24" t="s">
        <v>14</v>
      </c>
    </row>
  </sheetData>
  <sheetProtection password="E87F" sheet="1" objects="1" scenarios="1"/>
  <hyperlinks>
    <hyperlink ref="C8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16</vt:i4>
      </vt:variant>
    </vt:vector>
  </HeadingPairs>
  <TitlesOfParts>
    <vt:vector size="21" baseType="lpstr">
      <vt:lpstr>1. LIGA</vt:lpstr>
      <vt:lpstr>2. LIGA</vt:lpstr>
      <vt:lpstr>3. LIGA</vt:lpstr>
      <vt:lpstr>4. LIGA</vt:lpstr>
      <vt:lpstr>Options</vt:lpstr>
      <vt:lpstr>'1. LIGA'!home</vt:lpstr>
      <vt:lpstr>'3. LIGA'!home</vt:lpstr>
      <vt:lpstr>'4. LIGA'!home</vt:lpstr>
      <vt:lpstr>home</vt:lpstr>
      <vt:lpstr>'1. LIGA'!homescore</vt:lpstr>
      <vt:lpstr>'3. LIGA'!homescore</vt:lpstr>
      <vt:lpstr>'4. LIGA'!homescore</vt:lpstr>
      <vt:lpstr>homescore</vt:lpstr>
      <vt:lpstr>'1. LIGA'!visitor</vt:lpstr>
      <vt:lpstr>'3. LIGA'!visitor</vt:lpstr>
      <vt:lpstr>'4. LIGA'!visitor</vt:lpstr>
      <vt:lpstr>visitor</vt:lpstr>
      <vt:lpstr>'1. LIGA'!visitorscore</vt:lpstr>
      <vt:lpstr>'3. LIGA'!visitorscore</vt:lpstr>
      <vt:lpstr>'4. LIGA'!visitorscore</vt:lpstr>
      <vt:lpstr>visitorscore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PC</cp:lastModifiedBy>
  <dcterms:created xsi:type="dcterms:W3CDTF">2013-06-13T09:53:07Z</dcterms:created>
  <dcterms:modified xsi:type="dcterms:W3CDTF">2020-09-11T17:57:23Z</dcterms:modified>
</cp:coreProperties>
</file>